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0DEB8031-53A8-4E02-93B0-7768273D5989}" xr6:coauthVersionLast="47" xr6:coauthVersionMax="47" xr10:uidLastSave="{00000000-0000-0000-0000-000000000000}"/>
  <bookViews>
    <workbookView xWindow="20370" yWindow="-2295" windowWidth="29040" windowHeight="15840" tabRatio="630" xr2:uid="{00000000-000D-0000-FFFF-FFFF00000000}"/>
  </bookViews>
  <sheets>
    <sheet name="シート①(交付)" sheetId="22" r:id="rId1"/>
    <sheet name="シート①-2" sheetId="26" r:id="rId2"/>
    <sheet name="シート①-3" sheetId="29" r:id="rId3"/>
    <sheet name="シート②(実績)" sheetId="30" r:id="rId4"/>
    <sheet name="シート②-2" sheetId="31" r:id="rId5"/>
    <sheet name="シート②-3" sheetId="32" r:id="rId6"/>
    <sheet name="減価償却" sheetId="27" state="hidden" r:id="rId7"/>
  </sheets>
  <definedNames>
    <definedName name="_xlnm.Print_Area" localSheetId="0">'シート①(交付)'!$A$1:$N$88</definedName>
    <definedName name="_xlnm.Print_Area" localSheetId="1">'シート①-2'!$A$1:$AB$45</definedName>
    <definedName name="_xlnm.Print_Area" localSheetId="2">'シート①-3'!$A$1:$AB$45</definedName>
    <definedName name="_xlnm.Print_Area" localSheetId="3">'シート②(実績)'!$A$1:$M$89</definedName>
    <definedName name="_xlnm.Print_Area" localSheetId="4">'シート②-2'!$A$1:$AB$45</definedName>
    <definedName name="_xlnm.Print_Area" localSheetId="5">'シート②-3'!$A$1:$AB$45</definedName>
    <definedName name="_xlnm.Print_Titles" localSheetId="0">'シート①(交付)'!$1:$7</definedName>
    <definedName name="取得価格に以下の表に定める率を乗じたもの" localSheetId="6">減価償却!$B$1:$R$15</definedName>
    <definedName name="補助対象リスト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2" l="1"/>
  <c r="D5" i="32"/>
  <c r="D3" i="32"/>
  <c r="X10" i="31" l="1"/>
  <c r="T10" i="31"/>
  <c r="U10" i="31" s="1"/>
  <c r="R10" i="31"/>
  <c r="X10" i="32"/>
  <c r="J10" i="32"/>
  <c r="D3" i="26" l="1"/>
  <c r="R11" i="31" l="1"/>
  <c r="T11" i="31"/>
  <c r="U11" i="31" s="1"/>
  <c r="X11" i="31"/>
  <c r="Y11" i="31" s="1"/>
  <c r="R12" i="31"/>
  <c r="T12" i="31"/>
  <c r="U12" i="31" s="1"/>
  <c r="X12" i="31"/>
  <c r="Y12" i="31"/>
  <c r="Z12" i="31" s="1"/>
  <c r="AA12" i="31" s="1"/>
  <c r="R13" i="31"/>
  <c r="T13" i="31"/>
  <c r="U13" i="31" s="1"/>
  <c r="X13" i="31"/>
  <c r="Y13" i="31"/>
  <c r="Z13" i="31" s="1"/>
  <c r="AA13" i="31" s="1"/>
  <c r="R14" i="31"/>
  <c r="T14" i="31"/>
  <c r="U14" i="31" s="1"/>
  <c r="X14" i="31"/>
  <c r="Y14" i="31"/>
  <c r="Z14" i="31" s="1"/>
  <c r="AA14" i="31" s="1"/>
  <c r="R15" i="31"/>
  <c r="T15" i="31"/>
  <c r="U15" i="31" s="1"/>
  <c r="X15" i="31"/>
  <c r="Y15" i="31"/>
  <c r="Z15" i="31" s="1"/>
  <c r="AA15" i="31" s="1"/>
  <c r="R16" i="31"/>
  <c r="T16" i="31"/>
  <c r="U16" i="31" s="1"/>
  <c r="X16" i="31"/>
  <c r="Y16" i="31"/>
  <c r="Z16" i="31" s="1"/>
  <c r="AA16" i="31" s="1"/>
  <c r="R17" i="31"/>
  <c r="T17" i="31"/>
  <c r="U17" i="31" s="1"/>
  <c r="X17" i="31"/>
  <c r="Y17" i="31"/>
  <c r="Z17" i="31" s="1"/>
  <c r="AA17" i="31" s="1"/>
  <c r="R18" i="31"/>
  <c r="T18" i="31"/>
  <c r="U18" i="31" s="1"/>
  <c r="X18" i="31"/>
  <c r="Y18" i="31"/>
  <c r="Z18" i="31" s="1"/>
  <c r="AA18" i="31" s="1"/>
  <c r="R19" i="31"/>
  <c r="T19" i="31"/>
  <c r="U19" i="31" s="1"/>
  <c r="X19" i="31"/>
  <c r="Y19" i="31"/>
  <c r="Z19" i="31" s="1"/>
  <c r="AA19" i="31" s="1"/>
  <c r="R20" i="31"/>
  <c r="T20" i="31"/>
  <c r="U20" i="31" s="1"/>
  <c r="X20" i="31"/>
  <c r="Y20" i="31"/>
  <c r="Z20" i="31" s="1"/>
  <c r="AA20" i="31" s="1"/>
  <c r="R21" i="31"/>
  <c r="T21" i="31"/>
  <c r="U21" i="31" s="1"/>
  <c r="X21" i="31"/>
  <c r="Y21" i="31"/>
  <c r="Z21" i="31" s="1"/>
  <c r="AA21" i="31" s="1"/>
  <c r="R22" i="31"/>
  <c r="T22" i="31"/>
  <c r="U22" i="31" s="1"/>
  <c r="X22" i="31"/>
  <c r="Y22" i="31"/>
  <c r="Z22" i="31" s="1"/>
  <c r="AA22" i="31" s="1"/>
  <c r="R23" i="31"/>
  <c r="T23" i="31"/>
  <c r="U23" i="31" s="1"/>
  <c r="X23" i="31"/>
  <c r="Y23" i="31"/>
  <c r="Z23" i="31" s="1"/>
  <c r="AA23" i="31" s="1"/>
  <c r="R24" i="31"/>
  <c r="T24" i="31"/>
  <c r="U24" i="31" s="1"/>
  <c r="X24" i="31"/>
  <c r="Y24" i="31"/>
  <c r="Z24" i="31" s="1"/>
  <c r="AA24" i="31" s="1"/>
  <c r="R25" i="31"/>
  <c r="T25" i="31"/>
  <c r="U25" i="31" s="1"/>
  <c r="X25" i="31"/>
  <c r="Y25" i="31"/>
  <c r="Z25" i="31" s="1"/>
  <c r="AA25" i="31" s="1"/>
  <c r="R26" i="31"/>
  <c r="T26" i="31"/>
  <c r="U26" i="31" s="1"/>
  <c r="X26" i="31"/>
  <c r="Y26" i="31"/>
  <c r="Z26" i="31" s="1"/>
  <c r="AA26" i="31" s="1"/>
  <c r="R27" i="31"/>
  <c r="T27" i="31"/>
  <c r="U27" i="31" s="1"/>
  <c r="X27" i="31"/>
  <c r="Y27" i="31"/>
  <c r="Z27" i="31" s="1"/>
  <c r="AA27" i="31" s="1"/>
  <c r="R28" i="31"/>
  <c r="T28" i="31"/>
  <c r="U28" i="31" s="1"/>
  <c r="X28" i="31"/>
  <c r="Y28" i="31"/>
  <c r="Z28" i="31" s="1"/>
  <c r="AA28" i="31" s="1"/>
  <c r="R29" i="31"/>
  <c r="T29" i="31"/>
  <c r="U29" i="31" s="1"/>
  <c r="X29" i="31"/>
  <c r="Y29" i="31"/>
  <c r="Z29" i="31" s="1"/>
  <c r="AA29" i="31" s="1"/>
  <c r="R30" i="31"/>
  <c r="T30" i="31"/>
  <c r="U30" i="31" s="1"/>
  <c r="X30" i="31"/>
  <c r="Y30" i="31"/>
  <c r="Z30" i="31" s="1"/>
  <c r="AA30" i="31" s="1"/>
  <c r="R31" i="31"/>
  <c r="T31" i="31"/>
  <c r="U31" i="31" s="1"/>
  <c r="X31" i="31"/>
  <c r="Y31" i="31"/>
  <c r="Z31" i="31" s="1"/>
  <c r="AA31" i="31" s="1"/>
  <c r="R32" i="31"/>
  <c r="T32" i="31"/>
  <c r="U32" i="31" s="1"/>
  <c r="X32" i="31"/>
  <c r="Y32" i="31"/>
  <c r="Z32" i="31" s="1"/>
  <c r="AA32" i="31" s="1"/>
  <c r="R33" i="31"/>
  <c r="T33" i="31"/>
  <c r="U33" i="31" s="1"/>
  <c r="X33" i="31"/>
  <c r="Y33" i="31"/>
  <c r="Z33" i="31" s="1"/>
  <c r="AA33" i="31" s="1"/>
  <c r="R34" i="31"/>
  <c r="T34" i="31"/>
  <c r="U34" i="31" s="1"/>
  <c r="X34" i="31"/>
  <c r="Y34" i="31"/>
  <c r="Z34" i="31" s="1"/>
  <c r="AA34" i="31" s="1"/>
  <c r="R35" i="31"/>
  <c r="T35" i="31"/>
  <c r="U35" i="31" s="1"/>
  <c r="X35" i="31"/>
  <c r="Y35" i="31"/>
  <c r="Z35" i="31" s="1"/>
  <c r="AA35" i="31" s="1"/>
  <c r="R36" i="31"/>
  <c r="T36" i="31"/>
  <c r="U36" i="31" s="1"/>
  <c r="X36" i="31"/>
  <c r="Y36" i="31"/>
  <c r="Z36" i="31" s="1"/>
  <c r="AA36" i="31" s="1"/>
  <c r="R37" i="31"/>
  <c r="T37" i="31"/>
  <c r="U37" i="31" s="1"/>
  <c r="X37" i="31"/>
  <c r="Y37" i="31"/>
  <c r="Z37" i="31" s="1"/>
  <c r="AA37" i="31" s="1"/>
  <c r="R38" i="31"/>
  <c r="T38" i="31"/>
  <c r="U38" i="31" s="1"/>
  <c r="X38" i="31"/>
  <c r="Y38" i="31"/>
  <c r="Z38" i="31" s="1"/>
  <c r="AA38" i="31" s="1"/>
  <c r="R39" i="31"/>
  <c r="T39" i="31"/>
  <c r="U39" i="31" s="1"/>
  <c r="X39" i="31"/>
  <c r="Y39" i="31"/>
  <c r="Z39" i="31" s="1"/>
  <c r="AA39" i="31" s="1"/>
  <c r="R40" i="31"/>
  <c r="T40" i="31"/>
  <c r="U40" i="31" s="1"/>
  <c r="X40" i="31"/>
  <c r="Y40" i="31"/>
  <c r="Z40" i="31" s="1"/>
  <c r="AA40" i="31" s="1"/>
  <c r="R41" i="31"/>
  <c r="T41" i="31"/>
  <c r="U41" i="31" s="1"/>
  <c r="X41" i="31"/>
  <c r="Y41" i="31"/>
  <c r="Z41" i="31" s="1"/>
  <c r="AA41" i="31" s="1"/>
  <c r="R42" i="31"/>
  <c r="T42" i="31"/>
  <c r="U42" i="31" s="1"/>
  <c r="X42" i="31"/>
  <c r="Y42" i="31"/>
  <c r="Z42" i="31" s="1"/>
  <c r="AA42" i="31" s="1"/>
  <c r="R43" i="31"/>
  <c r="T43" i="31"/>
  <c r="U43" i="31" s="1"/>
  <c r="X43" i="31"/>
  <c r="Y43" i="31"/>
  <c r="Z43" i="31" s="1"/>
  <c r="AA43" i="31" s="1"/>
  <c r="R11" i="32"/>
  <c r="T11" i="32"/>
  <c r="U11" i="32" s="1"/>
  <c r="X11" i="32"/>
  <c r="Y11" i="32"/>
  <c r="Z11" i="32" s="1"/>
  <c r="AA11" i="32" s="1"/>
  <c r="R12" i="32"/>
  <c r="T12" i="32"/>
  <c r="U12" i="32" s="1"/>
  <c r="X12" i="32"/>
  <c r="Y12" i="32"/>
  <c r="Z12" i="32" s="1"/>
  <c r="AA12" i="32" s="1"/>
  <c r="R13" i="32"/>
  <c r="T13" i="32"/>
  <c r="U13" i="32" s="1"/>
  <c r="X13" i="32"/>
  <c r="Y13" i="32"/>
  <c r="Z13" i="32" s="1"/>
  <c r="AA13" i="32" s="1"/>
  <c r="R14" i="32"/>
  <c r="T14" i="32"/>
  <c r="U14" i="32" s="1"/>
  <c r="X14" i="32"/>
  <c r="Y14" i="32"/>
  <c r="Z14" i="32" s="1"/>
  <c r="AA14" i="32" s="1"/>
  <c r="R15" i="32"/>
  <c r="T15" i="32"/>
  <c r="U15" i="32" s="1"/>
  <c r="X15" i="32"/>
  <c r="Y15" i="32"/>
  <c r="Z15" i="32" s="1"/>
  <c r="AA15" i="32" s="1"/>
  <c r="R16" i="32"/>
  <c r="T16" i="32"/>
  <c r="U16" i="32" s="1"/>
  <c r="X16" i="32"/>
  <c r="Y16" i="32"/>
  <c r="Z16" i="32" s="1"/>
  <c r="AA16" i="32" s="1"/>
  <c r="R17" i="32"/>
  <c r="T17" i="32"/>
  <c r="U17" i="32" s="1"/>
  <c r="X17" i="32"/>
  <c r="Y17" i="32"/>
  <c r="Z17" i="32" s="1"/>
  <c r="AA17" i="32" s="1"/>
  <c r="R18" i="32"/>
  <c r="T18" i="32"/>
  <c r="U18" i="32" s="1"/>
  <c r="X18" i="32"/>
  <c r="Y18" i="32"/>
  <c r="Z18" i="32" s="1"/>
  <c r="AA18" i="32" s="1"/>
  <c r="R19" i="32"/>
  <c r="T19" i="32"/>
  <c r="U19" i="32" s="1"/>
  <c r="X19" i="32"/>
  <c r="Y19" i="32"/>
  <c r="Z19" i="32" s="1"/>
  <c r="AA19" i="32" s="1"/>
  <c r="R20" i="32"/>
  <c r="T20" i="32"/>
  <c r="U20" i="32" s="1"/>
  <c r="X20" i="32"/>
  <c r="Y20" i="32"/>
  <c r="Z20" i="32" s="1"/>
  <c r="AA20" i="32" s="1"/>
  <c r="R21" i="32"/>
  <c r="T21" i="32"/>
  <c r="U21" i="32" s="1"/>
  <c r="X21" i="32"/>
  <c r="Y21" i="32"/>
  <c r="Z21" i="32" s="1"/>
  <c r="AA21" i="32" s="1"/>
  <c r="R22" i="32"/>
  <c r="T22" i="32"/>
  <c r="U22" i="32" s="1"/>
  <c r="X22" i="32"/>
  <c r="Y22" i="32"/>
  <c r="Z22" i="32" s="1"/>
  <c r="AA22" i="32" s="1"/>
  <c r="R23" i="32"/>
  <c r="T23" i="32"/>
  <c r="U23" i="32" s="1"/>
  <c r="X23" i="32"/>
  <c r="Y23" i="32"/>
  <c r="Z23" i="32" s="1"/>
  <c r="AA23" i="32" s="1"/>
  <c r="R24" i="32"/>
  <c r="T24" i="32"/>
  <c r="U24" i="32" s="1"/>
  <c r="X24" i="32"/>
  <c r="Y24" i="32"/>
  <c r="Z24" i="32" s="1"/>
  <c r="AA24" i="32" s="1"/>
  <c r="R25" i="32"/>
  <c r="T25" i="32"/>
  <c r="U25" i="32" s="1"/>
  <c r="X25" i="32"/>
  <c r="Y25" i="32"/>
  <c r="Z25" i="32" s="1"/>
  <c r="AA25" i="32" s="1"/>
  <c r="R26" i="32"/>
  <c r="T26" i="32"/>
  <c r="U26" i="32" s="1"/>
  <c r="X26" i="32"/>
  <c r="Y26" i="32"/>
  <c r="Z26" i="32" s="1"/>
  <c r="AA26" i="32" s="1"/>
  <c r="R27" i="32"/>
  <c r="T27" i="32"/>
  <c r="U27" i="32" s="1"/>
  <c r="X27" i="32"/>
  <c r="Y27" i="32"/>
  <c r="Z27" i="32" s="1"/>
  <c r="AA27" i="32" s="1"/>
  <c r="R28" i="32"/>
  <c r="T28" i="32"/>
  <c r="U28" i="32" s="1"/>
  <c r="X28" i="32"/>
  <c r="Y28" i="32"/>
  <c r="Z28" i="32" s="1"/>
  <c r="AA28" i="32" s="1"/>
  <c r="R29" i="32"/>
  <c r="T29" i="32"/>
  <c r="U29" i="32" s="1"/>
  <c r="X29" i="32"/>
  <c r="Y29" i="32"/>
  <c r="Z29" i="32" s="1"/>
  <c r="AA29" i="32" s="1"/>
  <c r="R30" i="32"/>
  <c r="T30" i="32"/>
  <c r="U30" i="32" s="1"/>
  <c r="X30" i="32"/>
  <c r="Y30" i="32"/>
  <c r="Z30" i="32" s="1"/>
  <c r="AA30" i="32" s="1"/>
  <c r="R31" i="32"/>
  <c r="T31" i="32"/>
  <c r="U31" i="32" s="1"/>
  <c r="X31" i="32"/>
  <c r="Y31" i="32"/>
  <c r="Z31" i="32" s="1"/>
  <c r="AA31" i="32" s="1"/>
  <c r="R32" i="32"/>
  <c r="T32" i="32"/>
  <c r="U32" i="32" s="1"/>
  <c r="X32" i="32"/>
  <c r="Y32" i="32"/>
  <c r="Z32" i="32" s="1"/>
  <c r="AA32" i="32" s="1"/>
  <c r="R33" i="32"/>
  <c r="T33" i="32"/>
  <c r="U33" i="32" s="1"/>
  <c r="X33" i="32"/>
  <c r="Y33" i="32"/>
  <c r="Z33" i="32" s="1"/>
  <c r="AA33" i="32" s="1"/>
  <c r="R34" i="32"/>
  <c r="T34" i="32"/>
  <c r="U34" i="32" s="1"/>
  <c r="X34" i="32"/>
  <c r="Y34" i="32"/>
  <c r="Z34" i="32" s="1"/>
  <c r="AA34" i="32" s="1"/>
  <c r="R35" i="32"/>
  <c r="T35" i="32"/>
  <c r="U35" i="32" s="1"/>
  <c r="X35" i="32"/>
  <c r="Y35" i="32"/>
  <c r="Z35" i="32" s="1"/>
  <c r="AA35" i="32" s="1"/>
  <c r="R36" i="32"/>
  <c r="T36" i="32"/>
  <c r="U36" i="32" s="1"/>
  <c r="X36" i="32"/>
  <c r="Y36" i="32"/>
  <c r="Z36" i="32" s="1"/>
  <c r="AA36" i="32" s="1"/>
  <c r="R37" i="32"/>
  <c r="T37" i="32"/>
  <c r="U37" i="32" s="1"/>
  <c r="X37" i="32"/>
  <c r="Y37" i="32"/>
  <c r="Z37" i="32" s="1"/>
  <c r="AA37" i="32" s="1"/>
  <c r="R38" i="32"/>
  <c r="T38" i="32"/>
  <c r="U38" i="32" s="1"/>
  <c r="X38" i="32"/>
  <c r="Y38" i="32"/>
  <c r="Z38" i="32" s="1"/>
  <c r="AA38" i="32" s="1"/>
  <c r="R39" i="32"/>
  <c r="T39" i="32"/>
  <c r="U39" i="32" s="1"/>
  <c r="X39" i="32"/>
  <c r="Y39" i="32"/>
  <c r="Z39" i="32" s="1"/>
  <c r="AA39" i="32" s="1"/>
  <c r="R40" i="32"/>
  <c r="T40" i="32"/>
  <c r="U40" i="32" s="1"/>
  <c r="X40" i="32"/>
  <c r="Y40" i="32"/>
  <c r="Z40" i="32" s="1"/>
  <c r="AA40" i="32" s="1"/>
  <c r="R41" i="32"/>
  <c r="T41" i="32"/>
  <c r="U41" i="32" s="1"/>
  <c r="X41" i="32"/>
  <c r="Y41" i="32"/>
  <c r="Z41" i="32" s="1"/>
  <c r="AA41" i="32" s="1"/>
  <c r="R42" i="32"/>
  <c r="T42" i="32"/>
  <c r="U42" i="32" s="1"/>
  <c r="X42" i="32"/>
  <c r="Y42" i="32"/>
  <c r="Z42" i="32" s="1"/>
  <c r="AA42" i="32" s="1"/>
  <c r="R43" i="32"/>
  <c r="T43" i="32"/>
  <c r="U43" i="32" s="1"/>
  <c r="X43" i="32"/>
  <c r="Y43" i="32"/>
  <c r="Z43" i="32" s="1"/>
  <c r="AA43" i="32" s="1"/>
  <c r="Y10" i="31"/>
  <c r="M79" i="30"/>
  <c r="M67" i="30"/>
  <c r="M57" i="30"/>
  <c r="M47" i="30"/>
  <c r="M25" i="30"/>
  <c r="M37" i="30"/>
  <c r="M56" i="22"/>
  <c r="M78" i="22"/>
  <c r="M66" i="22"/>
  <c r="J43" i="32"/>
  <c r="H43" i="32"/>
  <c r="J42" i="32"/>
  <c r="H42" i="32"/>
  <c r="H41" i="32"/>
  <c r="J41" i="32" s="1"/>
  <c r="H40" i="32"/>
  <c r="J40" i="32" s="1"/>
  <c r="H39" i="32"/>
  <c r="J39" i="32" s="1"/>
  <c r="J38" i="32"/>
  <c r="H38" i="32"/>
  <c r="H37" i="32"/>
  <c r="J37" i="32" s="1"/>
  <c r="H36" i="32"/>
  <c r="J36" i="32" s="1"/>
  <c r="H35" i="32"/>
  <c r="J35" i="32" s="1"/>
  <c r="J34" i="32"/>
  <c r="H34" i="32"/>
  <c r="H33" i="32"/>
  <c r="J33" i="32" s="1"/>
  <c r="H32" i="32"/>
  <c r="J32" i="32" s="1"/>
  <c r="H31" i="32"/>
  <c r="J31" i="32" s="1"/>
  <c r="J30" i="32"/>
  <c r="H30" i="32"/>
  <c r="H29" i="32"/>
  <c r="J29" i="32" s="1"/>
  <c r="H28" i="32"/>
  <c r="J28" i="32" s="1"/>
  <c r="H27" i="32"/>
  <c r="J27" i="32" s="1"/>
  <c r="J26" i="32"/>
  <c r="H26" i="32"/>
  <c r="H25" i="32"/>
  <c r="J25" i="32" s="1"/>
  <c r="H24" i="32"/>
  <c r="J24" i="32" s="1"/>
  <c r="H23" i="32"/>
  <c r="J23" i="32" s="1"/>
  <c r="J22" i="32"/>
  <c r="H22" i="32"/>
  <c r="H21" i="32"/>
  <c r="J21" i="32" s="1"/>
  <c r="H20" i="32"/>
  <c r="J20" i="32" s="1"/>
  <c r="H19" i="32"/>
  <c r="J19" i="32" s="1"/>
  <c r="J18" i="32"/>
  <c r="H18" i="32"/>
  <c r="H17" i="32"/>
  <c r="J17" i="32" s="1"/>
  <c r="H16" i="32"/>
  <c r="J16" i="32" s="1"/>
  <c r="H15" i="32"/>
  <c r="J15" i="32" s="1"/>
  <c r="J14" i="32"/>
  <c r="H14" i="32"/>
  <c r="H13" i="32"/>
  <c r="J13" i="32" s="1"/>
  <c r="H12" i="32"/>
  <c r="J12" i="32" s="1"/>
  <c r="H11" i="32"/>
  <c r="J11" i="32" s="1"/>
  <c r="Y10" i="32"/>
  <c r="T10" i="32"/>
  <c r="U10" i="32" s="1"/>
  <c r="R10" i="32"/>
  <c r="H10" i="32"/>
  <c r="H10" i="31"/>
  <c r="J10" i="31" s="1"/>
  <c r="D3" i="31"/>
  <c r="F5" i="31"/>
  <c r="D5" i="31"/>
  <c r="J43" i="31"/>
  <c r="H43" i="31"/>
  <c r="H42" i="31"/>
  <c r="J42" i="31" s="1"/>
  <c r="H41" i="31"/>
  <c r="J41" i="31" s="1"/>
  <c r="H40" i="31"/>
  <c r="J40" i="31" s="1"/>
  <c r="H39" i="31"/>
  <c r="J39" i="31" s="1"/>
  <c r="H38" i="31"/>
  <c r="J38" i="31" s="1"/>
  <c r="H37" i="31"/>
  <c r="J37" i="31" s="1"/>
  <c r="H36" i="31"/>
  <c r="J36" i="31" s="1"/>
  <c r="H35" i="31"/>
  <c r="J35" i="31" s="1"/>
  <c r="H34" i="31"/>
  <c r="J34" i="31" s="1"/>
  <c r="H33" i="31"/>
  <c r="J33" i="31" s="1"/>
  <c r="H32" i="31"/>
  <c r="J32" i="31" s="1"/>
  <c r="H31" i="31"/>
  <c r="J31" i="31" s="1"/>
  <c r="H30" i="31"/>
  <c r="J30" i="31" s="1"/>
  <c r="H29" i="31"/>
  <c r="J29" i="31" s="1"/>
  <c r="H28" i="31"/>
  <c r="J28" i="31" s="1"/>
  <c r="H27" i="31"/>
  <c r="J27" i="31" s="1"/>
  <c r="H26" i="31"/>
  <c r="J26" i="31" s="1"/>
  <c r="H25" i="31"/>
  <c r="J25" i="31" s="1"/>
  <c r="H24" i="31"/>
  <c r="J24" i="31" s="1"/>
  <c r="H23" i="31"/>
  <c r="J23" i="31" s="1"/>
  <c r="H22" i="31"/>
  <c r="J22" i="31" s="1"/>
  <c r="H21" i="31"/>
  <c r="J21" i="31" s="1"/>
  <c r="H20" i="31"/>
  <c r="J20" i="31" s="1"/>
  <c r="H19" i="31"/>
  <c r="J19" i="31" s="1"/>
  <c r="H18" i="31"/>
  <c r="J18" i="31" s="1"/>
  <c r="H17" i="31"/>
  <c r="J17" i="31" s="1"/>
  <c r="H16" i="31"/>
  <c r="J16" i="31" s="1"/>
  <c r="H15" i="31"/>
  <c r="J15" i="31" s="1"/>
  <c r="H14" i="31"/>
  <c r="J14" i="31" s="1"/>
  <c r="H13" i="31"/>
  <c r="J13" i="31" s="1"/>
  <c r="H12" i="31"/>
  <c r="J12" i="31" s="1"/>
  <c r="H11" i="31"/>
  <c r="J11" i="31" s="1"/>
  <c r="Z11" i="31" l="1"/>
  <c r="AA11" i="31" s="1"/>
  <c r="AB43" i="31"/>
  <c r="AB42" i="31"/>
  <c r="AB41" i="31"/>
  <c r="AB40" i="31"/>
  <c r="AB39" i="31"/>
  <c r="AB38" i="31"/>
  <c r="AB37" i="31"/>
  <c r="AB36" i="31"/>
  <c r="AB35" i="31"/>
  <c r="AB34" i="31"/>
  <c r="AB33" i="31"/>
  <c r="AB32" i="31"/>
  <c r="AB31" i="31"/>
  <c r="AB30" i="31"/>
  <c r="AB29" i="31"/>
  <c r="AB28" i="31"/>
  <c r="AB27" i="31"/>
  <c r="AB26" i="31"/>
  <c r="AB25" i="31"/>
  <c r="AB24" i="31"/>
  <c r="AB23" i="31"/>
  <c r="AB22" i="31"/>
  <c r="AB21" i="31"/>
  <c r="AB20" i="31"/>
  <c r="AB19" i="31"/>
  <c r="AB18" i="31"/>
  <c r="AB17" i="31"/>
  <c r="AB16" i="31"/>
  <c r="AB15" i="31"/>
  <c r="AB14" i="31"/>
  <c r="AB13" i="31"/>
  <c r="AB12" i="31"/>
  <c r="AB43" i="32"/>
  <c r="AB42" i="32"/>
  <c r="AB40" i="32"/>
  <c r="AB39" i="32"/>
  <c r="AB38" i="32"/>
  <c r="AB37" i="32"/>
  <c r="AB36" i="32"/>
  <c r="AB35" i="32"/>
  <c r="AB34" i="32"/>
  <c r="AB33" i="32"/>
  <c r="AB32" i="32"/>
  <c r="AB31" i="32"/>
  <c r="AB30" i="32"/>
  <c r="AB29" i="32"/>
  <c r="AB28" i="32"/>
  <c r="AB27" i="32"/>
  <c r="AB26" i="32"/>
  <c r="AB25" i="32"/>
  <c r="AB24" i="32"/>
  <c r="AB23" i="32"/>
  <c r="AB22" i="32"/>
  <c r="AB21" i="32"/>
  <c r="AB20" i="32"/>
  <c r="AB19" i="32"/>
  <c r="AB18" i="32"/>
  <c r="AB17" i="32"/>
  <c r="AB16" i="32"/>
  <c r="AB15" i="32"/>
  <c r="AB14" i="32"/>
  <c r="AB13" i="32"/>
  <c r="AB12" i="32"/>
  <c r="AB11" i="32"/>
  <c r="AB41" i="32"/>
  <c r="Z10" i="32"/>
  <c r="AB10" i="32" s="1"/>
  <c r="Z10" i="31"/>
  <c r="AB10" i="31" s="1"/>
  <c r="AB11" i="31" l="1"/>
  <c r="AA10" i="32"/>
  <c r="AA44" i="32" s="1"/>
  <c r="F88" i="30" s="1"/>
  <c r="Z44" i="32"/>
  <c r="AB44" i="32"/>
  <c r="Z44" i="31"/>
  <c r="AA10" i="31"/>
  <c r="AA44" i="31" s="1"/>
  <c r="F84" i="30" s="1"/>
  <c r="G84" i="30" s="1"/>
  <c r="AB44" i="31" l="1"/>
  <c r="G88" i="30" l="1"/>
  <c r="G89" i="30" s="1"/>
  <c r="M78" i="30"/>
  <c r="M77" i="30"/>
  <c r="M76" i="30"/>
  <c r="M75" i="30"/>
  <c r="M74" i="30"/>
  <c r="M66" i="30"/>
  <c r="M65" i="30"/>
  <c r="M64" i="30"/>
  <c r="M63" i="30"/>
  <c r="M62" i="30"/>
  <c r="M56" i="30"/>
  <c r="M55" i="30"/>
  <c r="M54" i="30"/>
  <c r="M53" i="30"/>
  <c r="M52" i="30"/>
  <c r="M46" i="30"/>
  <c r="M45" i="30"/>
  <c r="M44" i="30"/>
  <c r="M43" i="30"/>
  <c r="M42" i="30"/>
  <c r="M36" i="30"/>
  <c r="M35" i="30"/>
  <c r="M34" i="30"/>
  <c r="M33" i="30"/>
  <c r="M32" i="30"/>
  <c r="M24" i="30"/>
  <c r="M23" i="30"/>
  <c r="M22" i="30"/>
  <c r="M21" i="30"/>
  <c r="M20" i="30"/>
  <c r="M19" i="30"/>
  <c r="M18" i="30"/>
  <c r="M17" i="30"/>
  <c r="M16" i="30"/>
  <c r="M15" i="30"/>
  <c r="M14" i="30"/>
  <c r="M13" i="30"/>
  <c r="R10" i="26"/>
  <c r="U12" i="26"/>
  <c r="U13" i="26"/>
  <c r="U14" i="26"/>
  <c r="U15" i="26"/>
  <c r="U16" i="26"/>
  <c r="U17" i="26"/>
  <c r="U18" i="26"/>
  <c r="U19" i="26"/>
  <c r="U20" i="26"/>
  <c r="U21" i="26"/>
  <c r="U22" i="26"/>
  <c r="U23" i="26"/>
  <c r="U24" i="26"/>
  <c r="U25" i="26"/>
  <c r="U26" i="26"/>
  <c r="U27" i="26"/>
  <c r="U28" i="26"/>
  <c r="U29" i="26"/>
  <c r="U30" i="26"/>
  <c r="U31" i="26"/>
  <c r="U32" i="26"/>
  <c r="U33" i="26"/>
  <c r="U34" i="26"/>
  <c r="U35" i="26"/>
  <c r="U36" i="26"/>
  <c r="U37" i="26"/>
  <c r="U38" i="26"/>
  <c r="U39" i="26"/>
  <c r="U40" i="26"/>
  <c r="U41" i="26"/>
  <c r="U42" i="26"/>
  <c r="U43" i="26"/>
  <c r="T13" i="26"/>
  <c r="T12" i="26"/>
  <c r="T11" i="26"/>
  <c r="U11" i="26" s="1"/>
  <c r="T10" i="26"/>
  <c r="U10" i="26" s="1"/>
  <c r="T14" i="26"/>
  <c r="T15" i="26"/>
  <c r="T16" i="26"/>
  <c r="T17" i="26"/>
  <c r="T18" i="26"/>
  <c r="T19" i="26"/>
  <c r="T20" i="26"/>
  <c r="T21" i="26"/>
  <c r="T22" i="26"/>
  <c r="T23" i="26"/>
  <c r="T24" i="26"/>
  <c r="T25" i="26"/>
  <c r="T26" i="26"/>
  <c r="T27" i="26"/>
  <c r="T28" i="26"/>
  <c r="T29" i="26"/>
  <c r="T30" i="26"/>
  <c r="T31" i="26"/>
  <c r="T32" i="26"/>
  <c r="T33" i="26"/>
  <c r="T34" i="26"/>
  <c r="T35" i="26"/>
  <c r="T36" i="26"/>
  <c r="T37" i="26"/>
  <c r="T38" i="26"/>
  <c r="T39" i="26"/>
  <c r="T40" i="26"/>
  <c r="T41" i="26"/>
  <c r="T42" i="26"/>
  <c r="T43" i="26"/>
  <c r="T10" i="29"/>
  <c r="U10" i="29" s="1"/>
  <c r="R10" i="29"/>
  <c r="T11" i="29"/>
  <c r="T12" i="29"/>
  <c r="T13" i="29"/>
  <c r="T14" i="29"/>
  <c r="T15" i="29"/>
  <c r="T16" i="29"/>
  <c r="U16" i="29" s="1"/>
  <c r="T17" i="29"/>
  <c r="T18" i="29"/>
  <c r="T19" i="29"/>
  <c r="T20" i="29"/>
  <c r="T21" i="29"/>
  <c r="T22" i="29"/>
  <c r="T23" i="29"/>
  <c r="T24" i="29"/>
  <c r="U24" i="29" s="1"/>
  <c r="T25" i="29"/>
  <c r="T26" i="29"/>
  <c r="T27" i="29"/>
  <c r="T28" i="29"/>
  <c r="T29" i="29"/>
  <c r="T30" i="29"/>
  <c r="T31" i="29"/>
  <c r="T32" i="29"/>
  <c r="U32" i="29" s="1"/>
  <c r="T33" i="29"/>
  <c r="T34" i="29"/>
  <c r="T35" i="29"/>
  <c r="T36" i="29"/>
  <c r="T37" i="29"/>
  <c r="T38" i="29"/>
  <c r="T39" i="29"/>
  <c r="T40" i="29"/>
  <c r="U40" i="29" s="1"/>
  <c r="T41" i="29"/>
  <c r="T42" i="29"/>
  <c r="T43" i="29"/>
  <c r="U12" i="29"/>
  <c r="U11" i="29"/>
  <c r="U13" i="29"/>
  <c r="U14" i="29"/>
  <c r="U15" i="29"/>
  <c r="U17" i="29"/>
  <c r="U18" i="29"/>
  <c r="U19" i="29"/>
  <c r="U20" i="29"/>
  <c r="U21" i="29"/>
  <c r="U22" i="29"/>
  <c r="U23" i="29"/>
  <c r="U25" i="29"/>
  <c r="U26" i="29"/>
  <c r="U27" i="29"/>
  <c r="U28" i="29"/>
  <c r="U29" i="29"/>
  <c r="U30" i="29"/>
  <c r="U31" i="29"/>
  <c r="U33" i="29"/>
  <c r="U34" i="29"/>
  <c r="U35" i="29"/>
  <c r="U36" i="29"/>
  <c r="U37" i="29"/>
  <c r="U38" i="29"/>
  <c r="U39" i="29"/>
  <c r="U41" i="29"/>
  <c r="U42" i="29"/>
  <c r="U43" i="29"/>
  <c r="F87" i="30" l="1"/>
  <c r="G87" i="30" s="1"/>
  <c r="F83" i="30"/>
  <c r="G83" i="30" s="1"/>
  <c r="F86" i="30"/>
  <c r="G86" i="30" s="1"/>
  <c r="F82" i="30"/>
  <c r="E82" i="30"/>
  <c r="F85" i="30"/>
  <c r="G85" i="30" s="1"/>
  <c r="M13" i="22"/>
  <c r="J18" i="29"/>
  <c r="J26" i="29"/>
  <c r="J28" i="29"/>
  <c r="J29" i="29"/>
  <c r="J30" i="29"/>
  <c r="J31" i="29"/>
  <c r="J32" i="29"/>
  <c r="J33" i="29"/>
  <c r="J34" i="29"/>
  <c r="J35" i="29"/>
  <c r="J36" i="29"/>
  <c r="J37" i="29"/>
  <c r="J38" i="29"/>
  <c r="J39" i="29"/>
  <c r="J40" i="29"/>
  <c r="J41" i="29"/>
  <c r="J42" i="29"/>
  <c r="J43" i="29"/>
  <c r="H11" i="29"/>
  <c r="J11" i="29" s="1"/>
  <c r="H12" i="29"/>
  <c r="J12" i="29" s="1"/>
  <c r="H13" i="29"/>
  <c r="J13" i="29" s="1"/>
  <c r="H14" i="29"/>
  <c r="J14" i="29" s="1"/>
  <c r="H15" i="29"/>
  <c r="J15" i="29" s="1"/>
  <c r="H16" i="29"/>
  <c r="J16" i="29" s="1"/>
  <c r="H17" i="29"/>
  <c r="J17" i="29" s="1"/>
  <c r="H18" i="29"/>
  <c r="H19" i="29"/>
  <c r="J19" i="29" s="1"/>
  <c r="H20" i="29"/>
  <c r="J20" i="29" s="1"/>
  <c r="H21" i="29"/>
  <c r="J21" i="29" s="1"/>
  <c r="H22" i="29"/>
  <c r="J22" i="29" s="1"/>
  <c r="H23" i="29"/>
  <c r="J23" i="29" s="1"/>
  <c r="H24" i="29"/>
  <c r="J24" i="29" s="1"/>
  <c r="H25" i="29"/>
  <c r="J25" i="29" s="1"/>
  <c r="H26" i="29"/>
  <c r="H27" i="29"/>
  <c r="J27" i="29" s="1"/>
  <c r="H28" i="29"/>
  <c r="H29" i="29"/>
  <c r="H30" i="29"/>
  <c r="H31" i="29"/>
  <c r="H32" i="29"/>
  <c r="H33" i="29"/>
  <c r="H34" i="29"/>
  <c r="H35" i="29"/>
  <c r="H36" i="29"/>
  <c r="H37" i="29"/>
  <c r="H38" i="29"/>
  <c r="H39" i="29"/>
  <c r="H40" i="29"/>
  <c r="H41" i="29"/>
  <c r="H42" i="29"/>
  <c r="H43" i="29"/>
  <c r="J17" i="26"/>
  <c r="J18" i="26"/>
  <c r="J25" i="26"/>
  <c r="J26" i="26"/>
  <c r="J33" i="26"/>
  <c r="J34" i="26"/>
  <c r="J41" i="26"/>
  <c r="J42" i="26"/>
  <c r="H11" i="26"/>
  <c r="J11" i="26" s="1"/>
  <c r="H12" i="26"/>
  <c r="J12" i="26" s="1"/>
  <c r="H13" i="26"/>
  <c r="J13" i="26" s="1"/>
  <c r="H14" i="26"/>
  <c r="J14" i="26" s="1"/>
  <c r="H15" i="26"/>
  <c r="J15" i="26" s="1"/>
  <c r="H16" i="26"/>
  <c r="J16" i="26" s="1"/>
  <c r="H17" i="26"/>
  <c r="H18" i="26"/>
  <c r="H19" i="26"/>
  <c r="J19" i="26" s="1"/>
  <c r="H20" i="26"/>
  <c r="J20" i="26" s="1"/>
  <c r="H21" i="26"/>
  <c r="J21" i="26" s="1"/>
  <c r="H22" i="26"/>
  <c r="J22" i="26" s="1"/>
  <c r="H23" i="26"/>
  <c r="J23" i="26" s="1"/>
  <c r="H24" i="26"/>
  <c r="J24" i="26" s="1"/>
  <c r="H25" i="26"/>
  <c r="H26" i="26"/>
  <c r="H27" i="26"/>
  <c r="J27" i="26" s="1"/>
  <c r="H28" i="26"/>
  <c r="J28" i="26" s="1"/>
  <c r="H29" i="26"/>
  <c r="J29" i="26" s="1"/>
  <c r="H30" i="26"/>
  <c r="J30" i="26" s="1"/>
  <c r="H31" i="26"/>
  <c r="J31" i="26" s="1"/>
  <c r="H32" i="26"/>
  <c r="J32" i="26" s="1"/>
  <c r="H33" i="26"/>
  <c r="H34" i="26"/>
  <c r="H35" i="26"/>
  <c r="J35" i="26" s="1"/>
  <c r="H36" i="26"/>
  <c r="J36" i="26" s="1"/>
  <c r="H37" i="26"/>
  <c r="J37" i="26" s="1"/>
  <c r="H38" i="26"/>
  <c r="J38" i="26" s="1"/>
  <c r="H39" i="26"/>
  <c r="J39" i="26" s="1"/>
  <c r="H40" i="26"/>
  <c r="J40" i="26" s="1"/>
  <c r="H41" i="26"/>
  <c r="H42" i="26"/>
  <c r="H43" i="26"/>
  <c r="J43" i="26" s="1"/>
  <c r="D5" i="29"/>
  <c r="Y43" i="29"/>
  <c r="X43" i="29"/>
  <c r="R43" i="29"/>
  <c r="Y42" i="29"/>
  <c r="X42" i="29"/>
  <c r="R42" i="29"/>
  <c r="Y41" i="29"/>
  <c r="X41" i="29"/>
  <c r="R41" i="29"/>
  <c r="Y40" i="29"/>
  <c r="X40" i="29"/>
  <c r="R40" i="29"/>
  <c r="Y39" i="29"/>
  <c r="X39" i="29"/>
  <c r="R39" i="29"/>
  <c r="Y38" i="29"/>
  <c r="X38" i="29"/>
  <c r="R38" i="29"/>
  <c r="Y37" i="29"/>
  <c r="X37" i="29"/>
  <c r="R37" i="29"/>
  <c r="Y36" i="29"/>
  <c r="X36" i="29"/>
  <c r="R36" i="29"/>
  <c r="Y35" i="29"/>
  <c r="X35" i="29"/>
  <c r="R35" i="29"/>
  <c r="Y34" i="29"/>
  <c r="X34" i="29"/>
  <c r="R34" i="29"/>
  <c r="Y33" i="29"/>
  <c r="X33" i="29"/>
  <c r="R33" i="29"/>
  <c r="Y32" i="29"/>
  <c r="X32" i="29"/>
  <c r="R32" i="29"/>
  <c r="Y31" i="29"/>
  <c r="Z31" i="29" s="1"/>
  <c r="AB31" i="29" s="1"/>
  <c r="X31" i="29"/>
  <c r="R31" i="29"/>
  <c r="Y30" i="29"/>
  <c r="Z30" i="29" s="1"/>
  <c r="AB30" i="29" s="1"/>
  <c r="X30" i="29"/>
  <c r="R30" i="29"/>
  <c r="Y29" i="29"/>
  <c r="Z29" i="29" s="1"/>
  <c r="AB29" i="29" s="1"/>
  <c r="X29" i="29"/>
  <c r="R29" i="29"/>
  <c r="Y28" i="29"/>
  <c r="Z28" i="29" s="1"/>
  <c r="AB28" i="29" s="1"/>
  <c r="X28" i="29"/>
  <c r="R28" i="29"/>
  <c r="Y27" i="29"/>
  <c r="X27" i="29"/>
  <c r="R27" i="29"/>
  <c r="Y26" i="29"/>
  <c r="X26" i="29"/>
  <c r="R26" i="29"/>
  <c r="Y25" i="29"/>
  <c r="X25" i="29"/>
  <c r="R25" i="29"/>
  <c r="Y24" i="29"/>
  <c r="X24" i="29"/>
  <c r="R24" i="29"/>
  <c r="Y23" i="29"/>
  <c r="X23" i="29"/>
  <c r="R23" i="29"/>
  <c r="Y22" i="29"/>
  <c r="X22" i="29"/>
  <c r="R22" i="29"/>
  <c r="Y21" i="29"/>
  <c r="X21" i="29"/>
  <c r="R21" i="29"/>
  <c r="Y20" i="29"/>
  <c r="X20" i="29"/>
  <c r="R20" i="29"/>
  <c r="Y19" i="29"/>
  <c r="X19" i="29"/>
  <c r="R19" i="29"/>
  <c r="Y18" i="29"/>
  <c r="X18" i="29"/>
  <c r="R18" i="29"/>
  <c r="Y17" i="29"/>
  <c r="X17" i="29"/>
  <c r="R17" i="29"/>
  <c r="Y16" i="29"/>
  <c r="X16" i="29"/>
  <c r="R16" i="29"/>
  <c r="Y15" i="29"/>
  <c r="X15" i="29"/>
  <c r="R15" i="29"/>
  <c r="Y14" i="29"/>
  <c r="X14" i="29"/>
  <c r="R14" i="29"/>
  <c r="Y13" i="29"/>
  <c r="X13" i="29"/>
  <c r="R13" i="29"/>
  <c r="Y12" i="29"/>
  <c r="X12" i="29"/>
  <c r="R12" i="29"/>
  <c r="Y11" i="29"/>
  <c r="X11" i="29"/>
  <c r="R11" i="29"/>
  <c r="X10" i="29"/>
  <c r="Y10" i="29" s="1"/>
  <c r="H10" i="29"/>
  <c r="J10" i="29" s="1"/>
  <c r="F5" i="29"/>
  <c r="D3" i="29"/>
  <c r="X10" i="26"/>
  <c r="Y10" i="26" s="1"/>
  <c r="F5" i="26"/>
  <c r="D5" i="26"/>
  <c r="G82" i="30" l="1"/>
  <c r="Z22" i="29"/>
  <c r="AB22" i="29" s="1"/>
  <c r="Z27" i="29"/>
  <c r="AB27" i="29" s="1"/>
  <c r="Z26" i="29"/>
  <c r="AB26" i="29" s="1"/>
  <c r="Z39" i="29"/>
  <c r="AB39" i="29" s="1"/>
  <c r="Z13" i="29"/>
  <c r="AB13" i="29" s="1"/>
  <c r="Z32" i="29"/>
  <c r="AB32" i="29" s="1"/>
  <c r="Z21" i="29"/>
  <c r="AB21" i="29" s="1"/>
  <c r="Z25" i="29"/>
  <c r="AB25" i="29" s="1"/>
  <c r="Z41" i="29"/>
  <c r="AB41" i="29" s="1"/>
  <c r="Z15" i="29"/>
  <c r="AB15" i="29" s="1"/>
  <c r="Z34" i="29"/>
  <c r="AA34" i="29" s="1"/>
  <c r="Z37" i="29"/>
  <c r="AB37" i="29" s="1"/>
  <c r="Z17" i="29"/>
  <c r="AB17" i="29" s="1"/>
  <c r="Z24" i="29"/>
  <c r="AB24" i="29" s="1"/>
  <c r="Z40" i="29"/>
  <c r="AB40" i="29" s="1"/>
  <c r="Z12" i="29"/>
  <c r="AB12" i="29" s="1"/>
  <c r="Z14" i="29"/>
  <c r="AB14" i="29" s="1"/>
  <c r="Z20" i="29"/>
  <c r="AB20" i="29" s="1"/>
  <c r="Z33" i="29"/>
  <c r="AB33" i="29" s="1"/>
  <c r="Z36" i="29"/>
  <c r="AB36" i="29" s="1"/>
  <c r="Z16" i="29"/>
  <c r="AB16" i="29" s="1"/>
  <c r="Z42" i="29"/>
  <c r="AB42" i="29" s="1"/>
  <c r="AA29" i="29"/>
  <c r="Z19" i="29"/>
  <c r="AA30" i="29"/>
  <c r="Z11" i="29"/>
  <c r="Z23" i="29"/>
  <c r="AA31" i="29"/>
  <c r="Z18" i="29"/>
  <c r="Z35" i="29"/>
  <c r="Z38" i="29"/>
  <c r="Z43" i="29"/>
  <c r="AA28" i="29"/>
  <c r="Z10" i="29"/>
  <c r="AB10" i="29" s="1"/>
  <c r="AA27" i="29" l="1"/>
  <c r="AA22" i="29"/>
  <c r="Z44" i="29"/>
  <c r="AA26" i="29"/>
  <c r="AA39" i="29"/>
  <c r="AB34" i="29"/>
  <c r="AA32" i="29"/>
  <c r="AA40" i="29"/>
  <c r="AA21" i="29"/>
  <c r="AA41" i="29"/>
  <c r="AA25" i="29"/>
  <c r="AA42" i="29"/>
  <c r="AA13" i="29"/>
  <c r="AA37" i="29"/>
  <c r="AA16" i="29"/>
  <c r="AA17" i="29"/>
  <c r="AA15" i="29"/>
  <c r="AA24" i="29"/>
  <c r="AA10" i="29"/>
  <c r="AA14" i="29"/>
  <c r="AA36" i="29"/>
  <c r="AA20" i="29"/>
  <c r="AA12" i="29"/>
  <c r="AA33" i="29"/>
  <c r="AB23" i="29"/>
  <c r="AA23" i="29"/>
  <c r="AB11" i="29"/>
  <c r="AA11" i="29"/>
  <c r="AB38" i="29"/>
  <c r="AA38" i="29"/>
  <c r="AB19" i="29"/>
  <c r="AA19" i="29"/>
  <c r="AB35" i="29"/>
  <c r="AA35" i="29"/>
  <c r="AB43" i="29"/>
  <c r="AA43" i="29"/>
  <c r="AB18" i="29"/>
  <c r="AA18" i="29"/>
  <c r="AB44" i="29" l="1"/>
  <c r="AA44" i="29"/>
  <c r="F87" i="22" s="1"/>
  <c r="G87" i="22" s="1"/>
  <c r="Y43" i="26"/>
  <c r="X43" i="26"/>
  <c r="R43" i="26"/>
  <c r="Y42" i="26"/>
  <c r="X42" i="26"/>
  <c r="R42" i="26"/>
  <c r="Y41" i="26"/>
  <c r="Z41" i="26" s="1"/>
  <c r="X41" i="26"/>
  <c r="R41" i="26"/>
  <c r="Y40" i="26"/>
  <c r="X40" i="26"/>
  <c r="R40" i="26"/>
  <c r="Y39" i="26"/>
  <c r="X39" i="26"/>
  <c r="R39" i="26"/>
  <c r="Y38" i="26"/>
  <c r="X38" i="26"/>
  <c r="R38" i="26"/>
  <c r="Y37" i="26"/>
  <c r="X37" i="26"/>
  <c r="R37" i="26"/>
  <c r="Y36" i="26"/>
  <c r="X36" i="26"/>
  <c r="R36" i="26"/>
  <c r="Y35" i="26"/>
  <c r="X35" i="26"/>
  <c r="R35" i="26"/>
  <c r="Y34" i="26"/>
  <c r="X34" i="26"/>
  <c r="R34" i="26"/>
  <c r="Y33" i="26"/>
  <c r="Z33" i="26" s="1"/>
  <c r="X33" i="26"/>
  <c r="R33" i="26"/>
  <c r="Y32" i="26"/>
  <c r="Z32" i="26" s="1"/>
  <c r="X32" i="26"/>
  <c r="R32" i="26"/>
  <c r="Y31" i="26"/>
  <c r="Z31" i="26" s="1"/>
  <c r="X31" i="26"/>
  <c r="R31" i="26"/>
  <c r="Y30" i="26"/>
  <c r="Z30" i="26" s="1"/>
  <c r="X30" i="26"/>
  <c r="R30" i="26"/>
  <c r="Y29" i="26"/>
  <c r="Z29" i="26" s="1"/>
  <c r="X29" i="26"/>
  <c r="R29" i="26"/>
  <c r="Y28" i="26"/>
  <c r="Z28" i="26" s="1"/>
  <c r="X28" i="26"/>
  <c r="R28" i="26"/>
  <c r="Y27" i="26"/>
  <c r="Z27" i="26" s="1"/>
  <c r="X27" i="26"/>
  <c r="R27" i="26"/>
  <c r="Y26" i="26"/>
  <c r="Z26" i="26" s="1"/>
  <c r="X26" i="26"/>
  <c r="R26" i="26"/>
  <c r="Y25" i="26"/>
  <c r="X25" i="26"/>
  <c r="R25" i="26"/>
  <c r="Y24" i="26"/>
  <c r="X24" i="26"/>
  <c r="R24" i="26"/>
  <c r="Y23" i="26"/>
  <c r="X23" i="26"/>
  <c r="R23" i="26"/>
  <c r="Y22" i="26"/>
  <c r="X22" i="26"/>
  <c r="R22" i="26"/>
  <c r="Y21" i="26"/>
  <c r="X21" i="26"/>
  <c r="R21" i="26"/>
  <c r="Y20" i="26"/>
  <c r="X20" i="26"/>
  <c r="R20" i="26"/>
  <c r="Y19" i="26"/>
  <c r="X19" i="26"/>
  <c r="R19" i="26"/>
  <c r="Y18" i="26"/>
  <c r="X18" i="26"/>
  <c r="R18" i="26"/>
  <c r="Y17" i="26"/>
  <c r="X17" i="26"/>
  <c r="R17" i="26"/>
  <c r="Y16" i="26"/>
  <c r="X16" i="26"/>
  <c r="R16" i="26"/>
  <c r="Y15" i="26"/>
  <c r="X15" i="26"/>
  <c r="R15" i="26"/>
  <c r="Y14" i="26"/>
  <c r="X14" i="26"/>
  <c r="R14" i="26"/>
  <c r="Y13" i="26"/>
  <c r="X13" i="26"/>
  <c r="R13" i="26"/>
  <c r="Y12" i="26"/>
  <c r="X12" i="26"/>
  <c r="R12" i="26"/>
  <c r="Y11" i="26"/>
  <c r="X11" i="26"/>
  <c r="R11" i="26"/>
  <c r="H10" i="26"/>
  <c r="J10" i="26" s="1"/>
  <c r="Z10" i="26" s="1"/>
  <c r="AB27" i="26" l="1"/>
  <c r="AA27" i="26"/>
  <c r="AB29" i="26"/>
  <c r="AA29" i="26"/>
  <c r="AB26" i="26"/>
  <c r="AA26" i="26"/>
  <c r="AB28" i="26"/>
  <c r="AA28" i="26"/>
  <c r="AB30" i="26"/>
  <c r="AA30" i="26"/>
  <c r="AB31" i="26"/>
  <c r="AA31" i="26"/>
  <c r="AB33" i="26"/>
  <c r="AA33" i="26"/>
  <c r="AB41" i="26"/>
  <c r="AA41" i="26"/>
  <c r="AB32" i="26"/>
  <c r="AA32" i="26"/>
  <c r="Z37" i="26"/>
  <c r="Z40" i="26"/>
  <c r="Z39" i="26"/>
  <c r="Z42" i="26"/>
  <c r="Z20" i="26"/>
  <c r="Z13" i="26"/>
  <c r="Z22" i="26"/>
  <c r="Z25" i="26"/>
  <c r="Z12" i="26"/>
  <c r="Z18" i="26"/>
  <c r="Z21" i="26"/>
  <c r="Z35" i="26"/>
  <c r="Z14" i="26"/>
  <c r="Z17" i="26"/>
  <c r="Z11" i="26"/>
  <c r="AB11" i="26" s="1"/>
  <c r="Z15" i="26"/>
  <c r="Z19" i="26"/>
  <c r="Z23" i="26"/>
  <c r="Z43" i="26"/>
  <c r="Z16" i="26"/>
  <c r="Z24" i="26"/>
  <c r="Z34" i="26"/>
  <c r="Z36" i="26"/>
  <c r="Z38" i="26"/>
  <c r="AB10" i="26"/>
  <c r="AA10" i="26" l="1"/>
  <c r="AB23" i="26"/>
  <c r="AA23" i="26"/>
  <c r="AA11" i="26"/>
  <c r="AB18" i="26"/>
  <c r="AA18" i="26"/>
  <c r="AB12" i="26"/>
  <c r="AA12" i="26"/>
  <c r="AB25" i="26"/>
  <c r="AA25" i="26"/>
  <c r="AB13" i="26"/>
  <c r="AA13" i="26"/>
  <c r="AB17" i="26"/>
  <c r="AA17" i="26"/>
  <c r="AB14" i="26"/>
  <c r="AA14" i="26"/>
  <c r="AB16" i="26"/>
  <c r="AA16" i="26"/>
  <c r="AB19" i="26"/>
  <c r="AA19" i="26"/>
  <c r="AB15" i="26"/>
  <c r="AA15" i="26"/>
  <c r="AB22" i="26"/>
  <c r="AA22" i="26"/>
  <c r="AB24" i="26"/>
  <c r="AA24" i="26"/>
  <c r="AB20" i="26"/>
  <c r="AA20" i="26"/>
  <c r="AB21" i="26"/>
  <c r="AA21" i="26"/>
  <c r="AB39" i="26"/>
  <c r="AA39" i="26"/>
  <c r="AB37" i="26"/>
  <c r="AA37" i="26"/>
  <c r="AB43" i="26"/>
  <c r="AA43" i="26"/>
  <c r="Z44" i="26"/>
  <c r="AB36" i="26"/>
  <c r="AA36" i="26"/>
  <c r="AB40" i="26"/>
  <c r="AA40" i="26"/>
  <c r="AB38" i="26"/>
  <c r="AA38" i="26"/>
  <c r="AB34" i="26"/>
  <c r="AA34" i="26"/>
  <c r="AB35" i="26"/>
  <c r="AA35" i="26"/>
  <c r="AB42" i="26"/>
  <c r="AA42" i="26"/>
  <c r="AA44" i="26" l="1"/>
  <c r="F83" i="22" s="1"/>
  <c r="G83" i="22" s="1"/>
  <c r="AB44" i="26"/>
  <c r="M24" i="22"/>
  <c r="M23" i="22"/>
  <c r="M22" i="22"/>
  <c r="M21" i="22"/>
  <c r="M20" i="22"/>
  <c r="M19" i="22"/>
  <c r="M18" i="22"/>
  <c r="M17" i="22"/>
  <c r="M16" i="22"/>
  <c r="M15" i="22"/>
  <c r="M14" i="22"/>
  <c r="M25" i="22" l="1"/>
  <c r="E81" i="22" s="1"/>
  <c r="M73" i="22" l="1"/>
  <c r="M74" i="22"/>
  <c r="M75" i="22"/>
  <c r="M76" i="22"/>
  <c r="M77" i="22"/>
  <c r="M65" i="22"/>
  <c r="M55" i="22"/>
  <c r="F86" i="22" l="1"/>
  <c r="G86" i="22" s="1"/>
  <c r="M36" i="22" l="1"/>
  <c r="M35" i="22"/>
  <c r="M34" i="22"/>
  <c r="M33" i="22"/>
  <c r="M32" i="22"/>
  <c r="M64" i="22" l="1"/>
  <c r="M63" i="22"/>
  <c r="M62" i="22"/>
  <c r="M61" i="22"/>
  <c r="M54" i="22"/>
  <c r="M53" i="22"/>
  <c r="M52" i="22"/>
  <c r="M51" i="22"/>
  <c r="M46" i="22"/>
  <c r="M45" i="22"/>
  <c r="M44" i="22"/>
  <c r="M43" i="22"/>
  <c r="M42" i="22"/>
  <c r="F85" i="22" l="1"/>
  <c r="G85" i="22" s="1"/>
  <c r="M47" i="22"/>
  <c r="F82" i="22" s="1"/>
  <c r="G82" i="22" s="1"/>
  <c r="F84" i="22" l="1"/>
  <c r="G84" i="22" s="1"/>
  <c r="M37" i="22" l="1"/>
  <c r="F81" i="22" s="1"/>
  <c r="G81" i="22" l="1"/>
  <c r="G88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H11" authorId="0" shapeId="0" xr:uid="{D7381A64-A6D1-4CE9-94D5-173DDF8EC50F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左記の事業従事期間中に支出された
給与を記載
※1年間の支給総額ではありません。</t>
        </r>
      </text>
    </comment>
    <comment ref="I11" authorId="0" shapeId="0" xr:uid="{08C2CD09-E3D7-4E3A-9382-FCFE2969A759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他の事業も担当している場合は
当事業の従事割合を記載</t>
        </r>
      </text>
    </comment>
    <comment ref="J11" authorId="0" shapeId="0" xr:uid="{F0DD1504-9BEF-449D-8A13-B69F958FA174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当事業で行う業務の内、補助対象となる業務の従事割合</t>
        </r>
      </text>
    </comment>
    <comment ref="I30" authorId="0" shapeId="0" xr:uid="{00000000-0006-0000-0900-000001000000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他の事業も含まれている契約の場合は、当事業の業務割合を記載</t>
        </r>
      </text>
    </comment>
    <comment ref="J30" authorId="0" shapeId="0" xr:uid="{00000000-0006-0000-0900-000002000000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当事業で行う業務の内、補助対象となる業務の割合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8" authorId="0" shapeId="0" xr:uid="{2C50ADBB-7688-40B0-A2AA-F2CBBBFE641C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プルダウンに無い期間は
「以内」で選択してください。</t>
        </r>
      </text>
    </comment>
    <comment ref="I8" authorId="0" shapeId="0" xr:uid="{0822CBBA-90C5-4D09-8D51-3E3E509D9795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他の事業と併用している場合は、
当事業の利用割合を記載</t>
        </r>
      </text>
    </comment>
    <comment ref="J8" authorId="0" shapeId="0" xr:uid="{7989755C-976C-4885-9BB1-772E1C5C08F3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購入金額×利用割合</t>
        </r>
      </text>
    </comment>
    <comment ref="K8" authorId="0" shapeId="0" xr:uid="{AC0062B9-3353-4045-9BDC-551DCF040724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注文書、契約書、納品書、領収書等の根拠資料の名称と資料No.を記載してください。
※各根拠資料には資料No.を通し番号で振り、資料にも明記してください。</t>
        </r>
      </text>
    </comment>
    <comment ref="AB8" authorId="0" shapeId="0" xr:uid="{EE69C6CA-DF90-4039-9DAB-292B6F733AE6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小数点以下切り捨て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8" authorId="0" shapeId="0" xr:uid="{DF772D9F-CD13-4F16-8FB9-D0EAB67F41BC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プルダウンに無い期間は
「以内」で選択してください。</t>
        </r>
      </text>
    </comment>
    <comment ref="I8" authorId="0" shapeId="0" xr:uid="{3597A480-92D6-4B3E-BB39-C6D51BD3952E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他の事業と併用している場合は、
当事業の利用割合を記載</t>
        </r>
      </text>
    </comment>
    <comment ref="J8" authorId="0" shapeId="0" xr:uid="{43771B5F-379B-4118-A3DA-1617B0EE9106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購入金額×利用割合</t>
        </r>
      </text>
    </comment>
    <comment ref="K8" authorId="0" shapeId="0" xr:uid="{2B51C447-EB5C-4096-8942-710638B5997D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注文書、契約書、納品書、領収書等の根拠資料の名称と資料No.を記載してください。
※各根拠資料には資料No.を通し番号で振り、資料にも明記してください。</t>
        </r>
      </text>
    </comment>
    <comment ref="AB8" authorId="0" shapeId="0" xr:uid="{C3B81B76-8565-4E14-B885-047169A2F536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小数点以下切り捨て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H11" authorId="0" shapeId="0" xr:uid="{58E0A869-67EC-4D49-ACDC-2BC69ACBC7B0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左記の事業従事期間中に支出された給与を記載　※1年間の支給総額ではありません。</t>
        </r>
      </text>
    </comment>
    <comment ref="I11" authorId="0" shapeId="0" xr:uid="{0CC92C7A-9F98-4C85-B3FC-167341F614DE}">
      <text>
        <r>
          <rPr>
            <b/>
            <sz val="9"/>
            <color indexed="81"/>
            <rFont val="游ゴシック"/>
            <family val="3"/>
            <charset val="128"/>
            <scheme val="minor"/>
          </rPr>
          <t>他の事業も担当している場合は
当事業の従事割合を記載</t>
        </r>
      </text>
    </comment>
    <comment ref="J11" authorId="0" shapeId="0" xr:uid="{D4E006CA-D5B4-4C58-A7D4-8BE816CEDE3E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当事業で行う業務の内、補助対象となる業務の従事割合</t>
        </r>
      </text>
    </comment>
    <comment ref="I30" authorId="0" shapeId="0" xr:uid="{CF33D054-5E62-4992-BE18-6C83AC6B7E3A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他の事業も含まれている契約の場合は、当事業の業務割合を記載</t>
        </r>
      </text>
    </comment>
    <comment ref="J30" authorId="0" shapeId="0" xr:uid="{31675621-8B05-43F9-9C12-1EF347F6EFE4}">
      <text>
        <r>
          <rPr>
            <b/>
            <sz val="9"/>
            <color indexed="81"/>
            <rFont val="游ゴシック"/>
            <family val="3"/>
            <charset val="128"/>
            <scheme val="minor"/>
          </rPr>
          <t>当事業で行う業務の内、補助対象となる業務の割合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8" authorId="0" shapeId="0" xr:uid="{3F3FA372-E60A-41D9-AB24-B11CF3488486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プルダウンに無い期間は
「以内」で選択してください。</t>
        </r>
      </text>
    </comment>
    <comment ref="I8" authorId="0" shapeId="0" xr:uid="{5E32D006-D747-476A-A594-7BF6163BED8F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他の事業と併用している場合は、
当事業の利用割合を記載</t>
        </r>
      </text>
    </comment>
    <comment ref="J8" authorId="0" shapeId="0" xr:uid="{C21DFAAC-E4E2-40DF-B700-585A2B2667D0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購入金額×利用割合</t>
        </r>
      </text>
    </comment>
    <comment ref="K8" authorId="0" shapeId="0" xr:uid="{27915A58-E1A0-4E68-9DB1-54EC60D924E0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注文書、契約書、納品書、領収書等の根拠資料の名称と資料No.を記載してください。
※各根拠資料には資料No.を通し番号で振り、資料にも明記してください。</t>
        </r>
      </text>
    </comment>
    <comment ref="AB8" authorId="0" shapeId="0" xr:uid="{EA21E806-CBB2-4A16-A318-AB3D84E2B597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小数点以下切り捨て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8" authorId="0" shapeId="0" xr:uid="{D7EE0FE3-6889-4E86-870B-B65D03F85BC2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プルダウンに無い期間は
「以内」で選択してください。</t>
        </r>
      </text>
    </comment>
    <comment ref="I8" authorId="0" shapeId="0" xr:uid="{FCAEA0BD-05CE-4468-AD8B-E9A7DE2C2C62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他の事業と併用している場合は、当事業の利用割合を記載</t>
        </r>
      </text>
    </comment>
    <comment ref="J8" authorId="0" shapeId="0" xr:uid="{D081BEFE-222E-429B-92B7-544D887709C8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購入金額×利用割合</t>
        </r>
      </text>
    </comment>
    <comment ref="K8" authorId="0" shapeId="0" xr:uid="{5662A31F-7F7D-44D9-99B7-03C6CFDAF49C}">
      <text>
        <r>
          <rPr>
            <b/>
            <sz val="10"/>
            <color theme="1"/>
            <rFont val="游ゴシック"/>
            <family val="3"/>
            <charset val="128"/>
            <scheme val="minor"/>
          </rPr>
          <t>注文書、契約書、納品書、領収書等の根拠資料の名称と資料No.を記載してください。
※各根拠資料には資料No.を通し番号で振り、資料にも明記してください。</t>
        </r>
      </text>
    </comment>
    <comment ref="AB8" authorId="0" shapeId="0" xr:uid="{DBC6DC2E-42E8-4A70-8198-9DF3C619D4F6}">
      <text>
        <r>
          <rPr>
            <b/>
            <sz val="10"/>
            <color indexed="81"/>
            <rFont val="游ゴシック"/>
            <family val="3"/>
            <charset val="128"/>
            <scheme val="minor"/>
          </rPr>
          <t>小数点以下切り捨て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取得価格に以下の表に定める率を乗じたもの" type="6" refreshedVersion="6" deleted="1" background="1" saveData="1">
    <textPr codePage="65001" sourceFile="C:\Users\namekawa-s\Downloads\取得価格に以下の表に定める率を乗じたもの.txt" comma="1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<sst xmlns="http://schemas.openxmlformats.org/spreadsheetml/2006/main" count="403" uniqueCount="97">
  <si>
    <t>合計</t>
    <rPh sb="0" eb="2">
      <t>ゴウケイ</t>
    </rPh>
    <phoneticPr fontId="4"/>
  </si>
  <si>
    <t>終了日</t>
    <rPh sb="0" eb="3">
      <t>シュウリョウビ</t>
    </rPh>
    <phoneticPr fontId="4"/>
  </si>
  <si>
    <t>開始日</t>
    <rPh sb="0" eb="3">
      <t>カイシビ</t>
    </rPh>
    <phoneticPr fontId="4"/>
  </si>
  <si>
    <t>資料No</t>
    <rPh sb="0" eb="2">
      <t>シリョウ</t>
    </rPh>
    <phoneticPr fontId="4"/>
  </si>
  <si>
    <t>支出額　根拠資料</t>
    <rPh sb="0" eb="2">
      <t>シシュツ</t>
    </rPh>
    <rPh sb="2" eb="3">
      <t>ガク</t>
    </rPh>
    <rPh sb="4" eb="8">
      <t>コンキョシリョウ</t>
    </rPh>
    <phoneticPr fontId="4"/>
  </si>
  <si>
    <t>申請
区分</t>
    <rPh sb="0" eb="2">
      <t>シンセイ</t>
    </rPh>
    <rPh sb="3" eb="5">
      <t>クブン</t>
    </rPh>
    <phoneticPr fontId="4"/>
  </si>
  <si>
    <t>商品名</t>
    <rPh sb="0" eb="3">
      <t>ショウヒンメイ</t>
    </rPh>
    <phoneticPr fontId="7"/>
  </si>
  <si>
    <t>計</t>
    <rPh sb="0" eb="1">
      <t>ケイ</t>
    </rPh>
    <phoneticPr fontId="4"/>
  </si>
  <si>
    <t>姓</t>
    <rPh sb="0" eb="1">
      <t>セイ</t>
    </rPh>
    <phoneticPr fontId="4"/>
  </si>
  <si>
    <t>名</t>
    <rPh sb="0" eb="1">
      <t>メイ</t>
    </rPh>
    <phoneticPr fontId="4"/>
  </si>
  <si>
    <t>購入金額
（円/税抜）</t>
    <rPh sb="0" eb="2">
      <t>コウニュウ</t>
    </rPh>
    <rPh sb="2" eb="4">
      <t>キンガク</t>
    </rPh>
    <rPh sb="6" eb="7">
      <t>エン</t>
    </rPh>
    <rPh sb="8" eb="9">
      <t>ゼイ</t>
    </rPh>
    <rPh sb="9" eb="10">
      <t>ヌ</t>
    </rPh>
    <phoneticPr fontId="4"/>
  </si>
  <si>
    <t>完了実績報告以降
(プロジェクト利用期間)</t>
    <rPh sb="0" eb="4">
      <t>カンリョウジッセキ</t>
    </rPh>
    <rPh sb="4" eb="6">
      <t>ホウコク</t>
    </rPh>
    <rPh sb="6" eb="8">
      <t>イコウ</t>
    </rPh>
    <rPh sb="16" eb="18">
      <t>リヨウ</t>
    </rPh>
    <rPh sb="18" eb="20">
      <t>キカン</t>
    </rPh>
    <phoneticPr fontId="4"/>
  </si>
  <si>
    <t>複数枚となる場合のページ番号</t>
    <rPh sb="0" eb="2">
      <t>フクスウ</t>
    </rPh>
    <rPh sb="2" eb="3">
      <t>マイ</t>
    </rPh>
    <rPh sb="6" eb="8">
      <t>バアイ</t>
    </rPh>
    <rPh sb="12" eb="14">
      <t>バンゴウ</t>
    </rPh>
    <phoneticPr fontId="4"/>
  </si>
  <si>
    <t>総日数</t>
    <rPh sb="0" eb="3">
      <t>ソウニッスウ</t>
    </rPh>
    <phoneticPr fontId="4"/>
  </si>
  <si>
    <t>使用
期間</t>
  </si>
  <si>
    <t>残価
計算値</t>
  </si>
  <si>
    <t>契約形態</t>
    <rPh sb="0" eb="4">
      <t>ケイヤクケイタイ</t>
    </rPh>
    <phoneticPr fontId="4"/>
  </si>
  <si>
    <t>単価
（円/税抜）</t>
    <rPh sb="0" eb="2">
      <t>タンカ</t>
    </rPh>
    <rPh sb="4" eb="5">
      <t>エン</t>
    </rPh>
    <rPh sb="6" eb="7">
      <t>ゼイ</t>
    </rPh>
    <rPh sb="7" eb="8">
      <t>ヌ</t>
    </rPh>
    <phoneticPr fontId="4"/>
  </si>
  <si>
    <t>数量</t>
    <rPh sb="0" eb="2">
      <t>スウリョウ</t>
    </rPh>
    <phoneticPr fontId="4"/>
  </si>
  <si>
    <t>注文日
契約日</t>
    <rPh sb="0" eb="3">
      <t>チュウモンビ</t>
    </rPh>
    <rPh sb="4" eb="7">
      <t>ケイヤクビ</t>
    </rPh>
    <phoneticPr fontId="4"/>
  </si>
  <si>
    <t>対象者</t>
    <rPh sb="0" eb="3">
      <t>タイショウシャ</t>
    </rPh>
    <phoneticPr fontId="4"/>
  </si>
  <si>
    <t>支出給与等根拠資料</t>
    <rPh sb="0" eb="2">
      <t>シシュツ</t>
    </rPh>
    <rPh sb="2" eb="4">
      <t>キュウヨ</t>
    </rPh>
    <rPh sb="4" eb="5">
      <t>トウ</t>
    </rPh>
    <rPh sb="5" eb="9">
      <t>コンキョシリョウ</t>
    </rPh>
    <phoneticPr fontId="4"/>
  </si>
  <si>
    <t>所属</t>
    <rPh sb="0" eb="2">
      <t>ショゾク</t>
    </rPh>
    <phoneticPr fontId="4"/>
  </si>
  <si>
    <t>職位</t>
    <rPh sb="0" eb="2">
      <t>ショクイ</t>
    </rPh>
    <phoneticPr fontId="4"/>
  </si>
  <si>
    <t>＜外部委託契約の場合＞</t>
    <rPh sb="1" eb="3">
      <t>ガイブ</t>
    </rPh>
    <rPh sb="3" eb="5">
      <t>イタク</t>
    </rPh>
    <rPh sb="5" eb="7">
      <t>ケイヤク</t>
    </rPh>
    <rPh sb="8" eb="10">
      <t>バアイ</t>
    </rPh>
    <phoneticPr fontId="4"/>
  </si>
  <si>
    <t>委託先会社名</t>
    <rPh sb="0" eb="3">
      <t>イタクサキ</t>
    </rPh>
    <rPh sb="3" eb="6">
      <t>カイシャメイ</t>
    </rPh>
    <phoneticPr fontId="4"/>
  </si>
  <si>
    <t>委託業務名称</t>
    <rPh sb="0" eb="2">
      <t>イタク</t>
    </rPh>
    <rPh sb="2" eb="4">
      <t>ギョウム</t>
    </rPh>
    <rPh sb="4" eb="6">
      <t>メイショウ</t>
    </rPh>
    <phoneticPr fontId="4"/>
  </si>
  <si>
    <t>委託契約期間</t>
    <rPh sb="0" eb="4">
      <t>イタクケイヤク</t>
    </rPh>
    <rPh sb="4" eb="6">
      <t>キカン</t>
    </rPh>
    <phoneticPr fontId="4"/>
  </si>
  <si>
    <t>契約内容根拠資料</t>
    <rPh sb="0" eb="4">
      <t>ケイヤクナイヨウ</t>
    </rPh>
    <rPh sb="4" eb="8">
      <t>コンキョシリョウ</t>
    </rPh>
    <phoneticPr fontId="4"/>
  </si>
  <si>
    <t>開始時点</t>
    <rPh sb="0" eb="2">
      <t>カイシ</t>
    </rPh>
    <rPh sb="2" eb="4">
      <t>ジテン</t>
    </rPh>
    <phoneticPr fontId="4"/>
  </si>
  <si>
    <t>終了時点</t>
    <rPh sb="0" eb="2">
      <t>シュウリョウ</t>
    </rPh>
    <rPh sb="2" eb="4">
      <t>ジテン</t>
    </rPh>
    <phoneticPr fontId="4"/>
  </si>
  <si>
    <t>事業期間</t>
    <rPh sb="0" eb="4">
      <t>ジギョウキカン</t>
    </rPh>
    <phoneticPr fontId="4"/>
  </si>
  <si>
    <t>計</t>
    <rPh sb="0" eb="1">
      <t>ケイ</t>
    </rPh>
    <phoneticPr fontId="4"/>
  </si>
  <si>
    <t>人件費</t>
    <rPh sb="0" eb="3">
      <t>ジンケンヒ</t>
    </rPh>
    <phoneticPr fontId="4"/>
  </si>
  <si>
    <t>外注費</t>
    <rPh sb="0" eb="3">
      <t>ガイチュウヒ</t>
    </rPh>
    <phoneticPr fontId="4"/>
  </si>
  <si>
    <t>委託先会社名
(販売会社)</t>
    <rPh sb="0" eb="3">
      <t>イタクサキ</t>
    </rPh>
    <rPh sb="3" eb="6">
      <t>カイシャメイ</t>
    </rPh>
    <rPh sb="8" eb="12">
      <t>ハンバイカイシャ</t>
    </rPh>
    <phoneticPr fontId="4"/>
  </si>
  <si>
    <t>委託業務名称
(ツール名)</t>
    <rPh sb="0" eb="2">
      <t>イタク</t>
    </rPh>
    <rPh sb="2" eb="4">
      <t>ギョウム</t>
    </rPh>
    <rPh sb="4" eb="6">
      <t>メイショウ</t>
    </rPh>
    <rPh sb="11" eb="12">
      <t>メイ</t>
    </rPh>
    <phoneticPr fontId="4"/>
  </si>
  <si>
    <t>委託契約期間
(ツールの契約期間)</t>
    <rPh sb="0" eb="4">
      <t>イタクケイヤク</t>
    </rPh>
    <rPh sb="4" eb="6">
      <t>キカン</t>
    </rPh>
    <rPh sb="12" eb="16">
      <t>ケイヤクキカン</t>
    </rPh>
    <phoneticPr fontId="4"/>
  </si>
  <si>
    <t>事業者</t>
    <rPh sb="0" eb="2">
      <t>ジギョウ</t>
    </rPh>
    <rPh sb="2" eb="3">
      <t>シャ</t>
    </rPh>
    <phoneticPr fontId="4"/>
  </si>
  <si>
    <t>&lt;事業者社員又は派遣社員による配置の場合&gt;</t>
    <rPh sb="1" eb="4">
      <t>ジギョウシャ</t>
    </rPh>
    <phoneticPr fontId="4"/>
  </si>
  <si>
    <t>(１) CO2原単位等策定に係る人件費</t>
    <rPh sb="14" eb="15">
      <t>カカ</t>
    </rPh>
    <rPh sb="16" eb="19">
      <t>ジンケンヒ</t>
    </rPh>
    <phoneticPr fontId="2"/>
  </si>
  <si>
    <t>支援対象期間 
支出給与</t>
    <rPh sb="0" eb="2">
      <t>シエン</t>
    </rPh>
    <rPh sb="2" eb="4">
      <t>タイショウ</t>
    </rPh>
    <rPh sb="4" eb="6">
      <t>キカン</t>
    </rPh>
    <rPh sb="8" eb="10">
      <t>シシュツ</t>
    </rPh>
    <rPh sb="10" eb="12">
      <t>キュウヨ</t>
    </rPh>
    <phoneticPr fontId="4"/>
  </si>
  <si>
    <t>当事業の
従事割合①</t>
    <rPh sb="0" eb="1">
      <t>トウ</t>
    </rPh>
    <rPh sb="1" eb="3">
      <t>ジギョウ</t>
    </rPh>
    <rPh sb="5" eb="7">
      <t>ジュウジ</t>
    </rPh>
    <rPh sb="7" eb="9">
      <t>ワリアイ</t>
    </rPh>
    <phoneticPr fontId="4"/>
  </si>
  <si>
    <t>支援対象業務の
従事割合②</t>
    <rPh sb="0" eb="2">
      <t>シエン</t>
    </rPh>
    <rPh sb="2" eb="4">
      <t>タイショウ</t>
    </rPh>
    <rPh sb="4" eb="6">
      <t>ギョウム</t>
    </rPh>
    <rPh sb="8" eb="12">
      <t>ジュウジワリアイ</t>
    </rPh>
    <phoneticPr fontId="4"/>
  </si>
  <si>
    <t>支援対象期間</t>
    <rPh sb="0" eb="2">
      <t>シエン</t>
    </rPh>
    <rPh sb="2" eb="4">
      <t>タイショウ</t>
    </rPh>
    <rPh sb="4" eb="6">
      <t>キカン</t>
    </rPh>
    <phoneticPr fontId="4"/>
  </si>
  <si>
    <t>当事業の
業務割合①</t>
    <rPh sb="0" eb="1">
      <t>トウ</t>
    </rPh>
    <rPh sb="1" eb="3">
      <t>ジギョウ</t>
    </rPh>
    <rPh sb="5" eb="7">
      <t>ギョウム</t>
    </rPh>
    <rPh sb="7" eb="9">
      <t>ワリアイ</t>
    </rPh>
    <phoneticPr fontId="4"/>
  </si>
  <si>
    <t>支援対象業務の
業務割合②</t>
    <rPh sb="0" eb="2">
      <t>シエン</t>
    </rPh>
    <rPh sb="2" eb="4">
      <t>タイショウ</t>
    </rPh>
    <rPh sb="4" eb="6">
      <t>ギョウム</t>
    </rPh>
    <rPh sb="8" eb="10">
      <t>ギョウム</t>
    </rPh>
    <rPh sb="10" eb="12">
      <t>ワリアイ</t>
    </rPh>
    <phoneticPr fontId="4"/>
  </si>
  <si>
    <t>支援対象期間
(事業における利用期間)</t>
    <rPh sb="0" eb="2">
      <t>シエン</t>
    </rPh>
    <rPh sb="2" eb="4">
      <t>タイショウ</t>
    </rPh>
    <rPh sb="4" eb="6">
      <t>キカン</t>
    </rPh>
    <rPh sb="8" eb="10">
      <t>ジギョウ</t>
    </rPh>
    <rPh sb="14" eb="18">
      <t>リヨウキカン</t>
    </rPh>
    <phoneticPr fontId="4"/>
  </si>
  <si>
    <t>当事業の
業務割合①
(利用割合①)</t>
    <rPh sb="0" eb="1">
      <t>トウ</t>
    </rPh>
    <rPh sb="1" eb="3">
      <t>ジギョウ</t>
    </rPh>
    <rPh sb="5" eb="7">
      <t>ギョウム</t>
    </rPh>
    <rPh sb="7" eb="9">
      <t>ワリアイ</t>
    </rPh>
    <rPh sb="12" eb="16">
      <t>リヨウワリアイ</t>
    </rPh>
    <phoneticPr fontId="4"/>
  </si>
  <si>
    <t>支援対象業務の
業務割合②
(利用割合)</t>
    <rPh sb="0" eb="2">
      <t>シエン</t>
    </rPh>
    <rPh sb="2" eb="4">
      <t>タイショウ</t>
    </rPh>
    <rPh sb="4" eb="6">
      <t>ギョウム</t>
    </rPh>
    <rPh sb="8" eb="10">
      <t>ギョウム</t>
    </rPh>
    <rPh sb="10" eb="12">
      <t>ワリアイ</t>
    </rPh>
    <rPh sb="15" eb="19">
      <t>リヨウワリアイ</t>
    </rPh>
    <phoneticPr fontId="4"/>
  </si>
  <si>
    <r>
      <t>(１) CO</t>
    </r>
    <r>
      <rPr>
        <vertAlign val="subscript"/>
        <sz val="14"/>
        <rFont val="游ゴシック"/>
        <family val="3"/>
        <charset val="128"/>
        <scheme val="minor"/>
      </rPr>
      <t>2</t>
    </r>
    <r>
      <rPr>
        <sz val="14"/>
        <rFont val="游ゴシック"/>
        <family val="3"/>
        <charset val="128"/>
        <scheme val="minor"/>
      </rPr>
      <t>原単位策定に係る人件費</t>
    </r>
    <rPh sb="7" eb="10">
      <t>ゲンタンイ</t>
    </rPh>
    <rPh sb="10" eb="12">
      <t>サクテイ</t>
    </rPh>
    <rPh sb="13" eb="14">
      <t>カカ</t>
    </rPh>
    <rPh sb="15" eb="18">
      <t>ジンケンヒ</t>
    </rPh>
    <phoneticPr fontId="2"/>
  </si>
  <si>
    <r>
      <t>(２) CO</t>
    </r>
    <r>
      <rPr>
        <vertAlign val="subscript"/>
        <sz val="14"/>
        <rFont val="游ゴシック"/>
        <family val="3"/>
        <charset val="128"/>
        <scheme val="minor"/>
      </rPr>
      <t>2</t>
    </r>
    <r>
      <rPr>
        <sz val="14"/>
        <rFont val="游ゴシック"/>
        <family val="3"/>
        <charset val="128"/>
        <scheme val="minor"/>
      </rPr>
      <t>原単位等策定に必要なデータベース利用費</t>
    </r>
    <rPh sb="7" eb="10">
      <t>ゲンタンイ</t>
    </rPh>
    <rPh sb="10" eb="11">
      <t>ナド</t>
    </rPh>
    <rPh sb="11" eb="13">
      <t>サクテイ</t>
    </rPh>
    <rPh sb="14" eb="16">
      <t>ヒツヨウ</t>
    </rPh>
    <rPh sb="23" eb="25">
      <t>リヨウ</t>
    </rPh>
    <rPh sb="25" eb="26">
      <t>ヒ</t>
    </rPh>
    <phoneticPr fontId="2"/>
  </si>
  <si>
    <t>(１)CO2原単位等策定に係る人件費（各委託契約の仕様、内訳が確認出来るものを別途ご提出ください。)</t>
    <phoneticPr fontId="2"/>
  </si>
  <si>
    <r>
      <t>(２)CO</t>
    </r>
    <r>
      <rPr>
        <b/>
        <sz val="10"/>
        <rFont val="游ゴシック"/>
        <family val="3"/>
        <charset val="128"/>
        <scheme val="minor"/>
      </rPr>
      <t>2</t>
    </r>
    <r>
      <rPr>
        <b/>
        <sz val="14"/>
        <rFont val="游ゴシック"/>
        <family val="3"/>
        <charset val="128"/>
        <scheme val="minor"/>
      </rPr>
      <t>原単位等策定に必要なデータベース利用費（各委託契約の仕様、内訳が確認出来るものを別途ご提出ください。)</t>
    </r>
    <rPh sb="6" eb="9">
      <t>ゲンタンイ</t>
    </rPh>
    <rPh sb="9" eb="10">
      <t>トウ</t>
    </rPh>
    <rPh sb="10" eb="12">
      <t>サクテイ</t>
    </rPh>
    <rPh sb="13" eb="15">
      <t>ヒツヨウ</t>
    </rPh>
    <rPh sb="22" eb="24">
      <t>リヨウ</t>
    </rPh>
    <rPh sb="24" eb="25">
      <t>ヒ</t>
    </rPh>
    <phoneticPr fontId="2"/>
  </si>
  <si>
    <t>(３)第三者検証費用（各委託契約の仕様、内訳が確認出来るものを別途ご提出ください。)</t>
    <rPh sb="3" eb="6">
      <t>ダイサンシャ</t>
    </rPh>
    <rPh sb="6" eb="8">
      <t>ケンショウ</t>
    </rPh>
    <rPh sb="8" eb="10">
      <t>ヒヨウ</t>
    </rPh>
    <phoneticPr fontId="2"/>
  </si>
  <si>
    <r>
      <t>(４)CO</t>
    </r>
    <r>
      <rPr>
        <b/>
        <sz val="10"/>
        <rFont val="游ゴシック"/>
        <family val="3"/>
        <charset val="128"/>
        <scheme val="minor"/>
      </rPr>
      <t>2</t>
    </r>
    <r>
      <rPr>
        <b/>
        <sz val="14"/>
        <rFont val="游ゴシック"/>
        <family val="3"/>
        <charset val="128"/>
        <scheme val="minor"/>
      </rPr>
      <t>原単位等公開費用（各委託契約の仕様、内訳が確認出来るものを別途ご提出ください。)</t>
    </r>
    <phoneticPr fontId="2"/>
  </si>
  <si>
    <r>
      <t>(５)CO</t>
    </r>
    <r>
      <rPr>
        <b/>
        <sz val="10"/>
        <rFont val="游ゴシック"/>
        <family val="3"/>
        <charset val="128"/>
        <scheme val="minor"/>
      </rPr>
      <t>2</t>
    </r>
    <r>
      <rPr>
        <b/>
        <sz val="14"/>
        <rFont val="游ゴシック"/>
        <family val="3"/>
        <charset val="128"/>
        <scheme val="minor"/>
      </rPr>
      <t>原単位等の策定に係る算定ツール利用料（各委託契約の仕様、内訳が確認出来るものを別途ご提出ください。)</t>
    </r>
    <phoneticPr fontId="2"/>
  </si>
  <si>
    <t>作成支援様式　シート①-2</t>
    <rPh sb="0" eb="6">
      <t>サクセイシエンヨウシキ</t>
    </rPh>
    <phoneticPr fontId="4"/>
  </si>
  <si>
    <t>(５)CO2原単位等の策定に係る算定ツール利用料（各委託契約の仕様、内訳が確認出来るものを別途ご提出ください。)</t>
    <phoneticPr fontId="4"/>
  </si>
  <si>
    <t>作成支援様式　シート①-3</t>
    <rPh sb="0" eb="6">
      <t>サクセイシエンヨウシキ</t>
    </rPh>
    <phoneticPr fontId="4"/>
  </si>
  <si>
    <t>ソフトウェア等無形物の場合</t>
  </si>
  <si>
    <t>(２)CO2原単位等の策定に係る算定データベース利用料（各委託契約の仕様、内訳が確認出来るものを別途ご提出ください。)</t>
    <phoneticPr fontId="4"/>
  </si>
  <si>
    <t>当事業の利用割合</t>
    <rPh sb="0" eb="1">
      <t>トウ</t>
    </rPh>
    <rPh sb="1" eb="3">
      <t>ジギョウ</t>
    </rPh>
    <rPh sb="4" eb="6">
      <t>リヨウ</t>
    </rPh>
    <rPh sb="6" eb="8">
      <t>ワリアイ</t>
    </rPh>
    <phoneticPr fontId="4"/>
  </si>
  <si>
    <t>支援対象経費
単位：円</t>
    <rPh sb="0" eb="2">
      <t>シエン</t>
    </rPh>
    <rPh sb="2" eb="4">
      <t>タイショウ</t>
    </rPh>
    <rPh sb="7" eb="9">
      <t>タンイ</t>
    </rPh>
    <rPh sb="10" eb="11">
      <t>エン</t>
    </rPh>
    <phoneticPr fontId="4"/>
  </si>
  <si>
    <t>支援対象期間
(当事業の利用期間)</t>
    <rPh sb="0" eb="2">
      <t>シエン</t>
    </rPh>
    <rPh sb="2" eb="4">
      <t>タイショウ</t>
    </rPh>
    <rPh sb="4" eb="6">
      <t>キカン</t>
    </rPh>
    <rPh sb="8" eb="11">
      <t>トウジギョウ</t>
    </rPh>
    <rPh sb="12" eb="14">
      <t>リヨウ</t>
    </rPh>
    <rPh sb="14" eb="16">
      <t>キカン</t>
    </rPh>
    <phoneticPr fontId="4"/>
  </si>
  <si>
    <t>完了実績報告以降
(事業利用期間)</t>
    <rPh sb="0" eb="4">
      <t>カンリョウジッセキ</t>
    </rPh>
    <rPh sb="4" eb="6">
      <t>ホウコク</t>
    </rPh>
    <rPh sb="6" eb="8">
      <t>イコウ</t>
    </rPh>
    <rPh sb="10" eb="12">
      <t>ジギョウ</t>
    </rPh>
    <rPh sb="12" eb="14">
      <t>リヨウ</t>
    </rPh>
    <rPh sb="14" eb="16">
      <t>キカン</t>
    </rPh>
    <phoneticPr fontId="4"/>
  </si>
  <si>
    <t>支援対象期間(当事業従事期間)</t>
    <rPh sb="0" eb="2">
      <t>シエン</t>
    </rPh>
    <rPh sb="2" eb="4">
      <t>タイショウ</t>
    </rPh>
    <rPh sb="4" eb="6">
      <t>キカン</t>
    </rPh>
    <rPh sb="7" eb="10">
      <t>トウジギョウ</t>
    </rPh>
    <rPh sb="10" eb="12">
      <t>ジュウジ</t>
    </rPh>
    <rPh sb="12" eb="14">
      <t>キカン</t>
    </rPh>
    <phoneticPr fontId="4"/>
  </si>
  <si>
    <t>※完了実績報告以降
対象額　単位：円</t>
    <rPh sb="1" eb="9">
      <t>カンリョウジッセキホウコクイコウ</t>
    </rPh>
    <rPh sb="10" eb="13">
      <t>タイショウガク</t>
    </rPh>
    <rPh sb="14" eb="16">
      <t>タンイ</t>
    </rPh>
    <rPh sb="17" eb="18">
      <t>エン</t>
    </rPh>
    <phoneticPr fontId="4"/>
  </si>
  <si>
    <t>支援申請対象額
（税込）単位：円</t>
    <rPh sb="0" eb="2">
      <t>シエン</t>
    </rPh>
    <rPh sb="2" eb="4">
      <t>シンセイ</t>
    </rPh>
    <rPh sb="4" eb="6">
      <t>タイショウ</t>
    </rPh>
    <rPh sb="6" eb="7">
      <t>ガク</t>
    </rPh>
    <rPh sb="9" eb="11">
      <t>ゼイコ</t>
    </rPh>
    <rPh sb="12" eb="14">
      <t>タンイ</t>
    </rPh>
    <rPh sb="15" eb="16">
      <t>エン</t>
    </rPh>
    <phoneticPr fontId="4"/>
  </si>
  <si>
    <r>
      <t xml:space="preserve">       CO</t>
    </r>
    <r>
      <rPr>
        <vertAlign val="subscript"/>
        <sz val="14"/>
        <rFont val="游ゴシック"/>
        <family val="3"/>
        <charset val="128"/>
        <scheme val="minor"/>
      </rPr>
      <t>2</t>
    </r>
    <r>
      <rPr>
        <sz val="14"/>
        <rFont val="游ゴシック"/>
        <family val="3"/>
        <charset val="128"/>
        <scheme val="minor"/>
      </rPr>
      <t>原単位等策定に必要なデータベース利用費（シート①-2）</t>
    </r>
    <rPh sb="10" eb="13">
      <t>ゲンタンイ</t>
    </rPh>
    <rPh sb="13" eb="14">
      <t>ナド</t>
    </rPh>
    <rPh sb="14" eb="16">
      <t>サクテイ</t>
    </rPh>
    <rPh sb="17" eb="19">
      <t>ヒツヨウ</t>
    </rPh>
    <rPh sb="26" eb="28">
      <t>リヨウ</t>
    </rPh>
    <rPh sb="28" eb="29">
      <t>ヒ</t>
    </rPh>
    <phoneticPr fontId="2"/>
  </si>
  <si>
    <r>
      <t xml:space="preserve">       CO</t>
    </r>
    <r>
      <rPr>
        <sz val="10"/>
        <rFont val="游ゴシック"/>
        <family val="3"/>
        <charset val="128"/>
        <scheme val="minor"/>
      </rPr>
      <t>2</t>
    </r>
    <r>
      <rPr>
        <sz val="14"/>
        <rFont val="游ゴシック"/>
        <family val="3"/>
        <charset val="128"/>
        <scheme val="minor"/>
      </rPr>
      <t>原単位等の策定に係る算定ツール利用料（シート①-3）</t>
    </r>
    <phoneticPr fontId="2"/>
  </si>
  <si>
    <r>
      <t>(４) CO</t>
    </r>
    <r>
      <rPr>
        <sz val="11"/>
        <rFont val="游ゴシック"/>
        <family val="3"/>
        <charset val="128"/>
        <scheme val="minor"/>
      </rPr>
      <t>2</t>
    </r>
    <r>
      <rPr>
        <sz val="14"/>
        <rFont val="游ゴシック"/>
        <family val="3"/>
        <charset val="128"/>
        <scheme val="minor"/>
      </rPr>
      <t>原単位等公開費用</t>
    </r>
    <phoneticPr fontId="2"/>
  </si>
  <si>
    <r>
      <t>(５) CO</t>
    </r>
    <r>
      <rPr>
        <sz val="10"/>
        <rFont val="游ゴシック"/>
        <family val="3"/>
        <charset val="128"/>
        <scheme val="minor"/>
      </rPr>
      <t>2</t>
    </r>
    <r>
      <rPr>
        <sz val="14"/>
        <rFont val="游ゴシック"/>
        <family val="3"/>
        <charset val="128"/>
        <scheme val="minor"/>
      </rPr>
      <t>原単位等の策定に係る算定ツール利用料</t>
    </r>
    <phoneticPr fontId="2"/>
  </si>
  <si>
    <t>(３) 第三者検証費用</t>
    <rPh sb="4" eb="7">
      <t>ダイサンシャ</t>
    </rPh>
    <rPh sb="7" eb="9">
      <t>ケンショウ</t>
    </rPh>
    <rPh sb="9" eb="11">
      <t>ヒヨウ</t>
    </rPh>
    <phoneticPr fontId="2"/>
  </si>
  <si>
    <t>総額（税込）単位：円</t>
    <rPh sb="0" eb="2">
      <t>ソウガク</t>
    </rPh>
    <rPh sb="3" eb="5">
      <t>ゼイコ</t>
    </rPh>
    <rPh sb="6" eb="8">
      <t>タンイ</t>
    </rPh>
    <rPh sb="9" eb="10">
      <t>エン</t>
    </rPh>
    <phoneticPr fontId="4"/>
  </si>
  <si>
    <t>契約額（税込）
単位：円</t>
    <rPh sb="0" eb="3">
      <t>ケイヤクガク</t>
    </rPh>
    <rPh sb="4" eb="6">
      <t>ゼイコミ</t>
    </rPh>
    <rPh sb="8" eb="10">
      <t>タンイ</t>
    </rPh>
    <rPh sb="11" eb="12">
      <t>エン</t>
    </rPh>
    <phoneticPr fontId="4"/>
  </si>
  <si>
    <t>契約額・購入額
（税込）単位：円</t>
    <rPh sb="0" eb="3">
      <t>ケイヤクガク</t>
    </rPh>
    <rPh sb="4" eb="7">
      <t>コウニュウガク</t>
    </rPh>
    <rPh sb="9" eb="11">
      <t>ゼイコ</t>
    </rPh>
    <rPh sb="12" eb="14">
      <t>タンイ</t>
    </rPh>
    <rPh sb="15" eb="16">
      <t>エン</t>
    </rPh>
    <phoneticPr fontId="4"/>
  </si>
  <si>
    <t>支援対象経費（税込）単位：円</t>
    <rPh sb="0" eb="2">
      <t>シエン</t>
    </rPh>
    <rPh sb="2" eb="4">
      <t>タイショウ</t>
    </rPh>
    <rPh sb="4" eb="6">
      <t>ケイヒ</t>
    </rPh>
    <rPh sb="7" eb="9">
      <t>ゼイコ</t>
    </rPh>
    <rPh sb="10" eb="12">
      <t>タンイ</t>
    </rPh>
    <rPh sb="13" eb="14">
      <t>エン</t>
    </rPh>
    <phoneticPr fontId="4"/>
  </si>
  <si>
    <t>総計（税込）</t>
    <rPh sb="0" eb="2">
      <t>ソウケイ</t>
    </rPh>
    <rPh sb="3" eb="5">
      <t>ゼイコ</t>
    </rPh>
    <phoneticPr fontId="4"/>
  </si>
  <si>
    <t>支援申請対象額
（税抜）単位：円</t>
    <rPh sb="0" eb="2">
      <t>シエン</t>
    </rPh>
    <rPh sb="2" eb="4">
      <t>シンセイ</t>
    </rPh>
    <rPh sb="4" eb="6">
      <t>タイショウ</t>
    </rPh>
    <rPh sb="6" eb="7">
      <t>ガク</t>
    </rPh>
    <rPh sb="9" eb="11">
      <t>ゼイヌキ</t>
    </rPh>
    <rPh sb="12" eb="14">
      <t>タンイ</t>
    </rPh>
    <rPh sb="15" eb="16">
      <t>エン</t>
    </rPh>
    <phoneticPr fontId="4"/>
  </si>
  <si>
    <t>1</t>
    <phoneticPr fontId="4"/>
  </si>
  <si>
    <t>作成支援様式　シート②-2</t>
    <rPh sb="0" eb="6">
      <t>サクセイシエンヨウシキ</t>
    </rPh>
    <phoneticPr fontId="4"/>
  </si>
  <si>
    <t>※完了実績報告以降
対象額（税抜）
単位：円</t>
    <rPh sb="1" eb="9">
      <t>カンリョウジッセキホウコクイコウ</t>
    </rPh>
    <rPh sb="10" eb="13">
      <t>タイショウガク</t>
    </rPh>
    <rPh sb="18" eb="20">
      <t>タンイ</t>
    </rPh>
    <rPh sb="21" eb="22">
      <t>エン</t>
    </rPh>
    <phoneticPr fontId="4"/>
  </si>
  <si>
    <t>シート②の事業期間を記載してください。</t>
    <rPh sb="5" eb="9">
      <t>ジギョウキカン</t>
    </rPh>
    <rPh sb="10" eb="12">
      <t>キサイ</t>
    </rPh>
    <phoneticPr fontId="4"/>
  </si>
  <si>
    <t>シート①の事業期間を記載してください。</t>
    <rPh sb="5" eb="9">
      <t>ジギョウキカン</t>
    </rPh>
    <rPh sb="10" eb="12">
      <t>キサイ</t>
    </rPh>
    <phoneticPr fontId="4"/>
  </si>
  <si>
    <t>作成支援様式　シート②-3</t>
    <rPh sb="0" eb="6">
      <t>サクセイシエンヨウシキ</t>
    </rPh>
    <phoneticPr fontId="4"/>
  </si>
  <si>
    <r>
      <t xml:space="preserve">       CO</t>
    </r>
    <r>
      <rPr>
        <vertAlign val="subscript"/>
        <sz val="14"/>
        <rFont val="游ゴシック"/>
        <family val="3"/>
        <charset val="128"/>
        <scheme val="minor"/>
      </rPr>
      <t>2</t>
    </r>
    <r>
      <rPr>
        <sz val="14"/>
        <rFont val="游ゴシック"/>
        <family val="3"/>
        <charset val="128"/>
        <scheme val="minor"/>
      </rPr>
      <t>原単位等策定に必要なデータベース利用費（シート②-2）</t>
    </r>
    <rPh sb="10" eb="13">
      <t>ゲンタンイ</t>
    </rPh>
    <rPh sb="13" eb="14">
      <t>ナド</t>
    </rPh>
    <rPh sb="14" eb="16">
      <t>サクテイ</t>
    </rPh>
    <rPh sb="17" eb="19">
      <t>ヒツヨウ</t>
    </rPh>
    <rPh sb="26" eb="28">
      <t>リヨウ</t>
    </rPh>
    <rPh sb="28" eb="29">
      <t>ヒ</t>
    </rPh>
    <phoneticPr fontId="2"/>
  </si>
  <si>
    <r>
      <t xml:space="preserve">       CO</t>
    </r>
    <r>
      <rPr>
        <sz val="10"/>
        <rFont val="游ゴシック"/>
        <family val="3"/>
        <charset val="128"/>
        <scheme val="minor"/>
      </rPr>
      <t>2</t>
    </r>
    <r>
      <rPr>
        <sz val="14"/>
        <rFont val="游ゴシック"/>
        <family val="3"/>
        <charset val="128"/>
        <scheme val="minor"/>
      </rPr>
      <t>原単位等の策定に係る算定ツール利用料（シート②-3）</t>
    </r>
    <phoneticPr fontId="2"/>
  </si>
  <si>
    <t>契約期間</t>
    <rPh sb="0" eb="2">
      <t>ケイヤク</t>
    </rPh>
    <rPh sb="2" eb="4">
      <t>キカン</t>
    </rPh>
    <phoneticPr fontId="4"/>
  </si>
  <si>
    <t>耐用年数</t>
    <rPh sb="0" eb="2">
      <t>タイヨウ</t>
    </rPh>
    <rPh sb="2" eb="4">
      <t>ネンスウ</t>
    </rPh>
    <phoneticPr fontId="4"/>
  </si>
  <si>
    <t>↓</t>
    <phoneticPr fontId="4"/>
  </si>
  <si>
    <t>使用年数→</t>
    <rPh sb="0" eb="2">
      <t>シヨウ</t>
    </rPh>
    <rPh sb="2" eb="4">
      <t>ネンスウ</t>
    </rPh>
    <phoneticPr fontId="4"/>
  </si>
  <si>
    <t>←非表示→</t>
    <rPh sb="1" eb="4">
      <t>ヒヒョウジ</t>
    </rPh>
    <phoneticPr fontId="4"/>
  </si>
  <si>
    <t>作成支援様式　シート②（実績）</t>
    <rPh sb="0" eb="6">
      <t>サクセイシエンヨウシキ</t>
    </rPh>
    <rPh sb="12" eb="14">
      <t>ジッセキ</t>
    </rPh>
    <phoneticPr fontId="4"/>
  </si>
  <si>
    <t>作成支援様式　シート①（交付）</t>
    <rPh sb="0" eb="6">
      <t>サクセイシエンヨウシキ</t>
    </rPh>
    <rPh sb="12" eb="14">
      <t>コウフ</t>
    </rPh>
    <phoneticPr fontId="4"/>
  </si>
  <si>
    <t>使用期間</t>
    <rPh sb="0" eb="2">
      <t>シヨウ</t>
    </rPh>
    <rPh sb="2" eb="4">
      <t>キカン</t>
    </rPh>
    <phoneticPr fontId="4"/>
  </si>
  <si>
    <t>契約
(耐用)
年数</t>
    <rPh sb="0" eb="2">
      <t>ケイヤク</t>
    </rPh>
    <rPh sb="4" eb="6">
      <t>タイヨウ</t>
    </rPh>
    <rPh sb="8" eb="10">
      <t>ネンスウ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</si>
</sst>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"/>
    <numFmt numFmtId="177" formatCode="0.0%"/>
    <numFmt numFmtId="178" formatCode="#,##0_ "/>
    <numFmt numFmtId="179" formatCode="yyyy/m/d;@"/>
    <numFmt numFmtId="180" formatCode="#,##0_ ;[Red]\-#,##0\ "/>
    <numFmt numFmtId="181" formatCode="0.00_);[Red]\(0.00\)"/>
    <numFmt numFmtId="182" formatCode="#,##0_);[Red]\(#,##0\)"/>
  </numFmts>
  <fonts count="2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8"/>
      <color rgb="FFFF0000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vertAlign val="subscript"/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color indexed="81"/>
      <name val="游ゴシック"/>
      <family val="3"/>
      <charset val="128"/>
      <scheme val="minor"/>
    </font>
    <font>
      <b/>
      <sz val="9"/>
      <color indexed="8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5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14" fontId="3" fillId="3" borderId="1" xfId="0" applyNumberFormat="1" applyFont="1" applyFill="1" applyBorder="1" applyAlignment="1">
      <alignment horizontal="center" vertical="center" shrinkToFit="1"/>
    </xf>
    <xf numFmtId="14" fontId="10" fillId="3" borderId="1" xfId="0" applyNumberFormat="1" applyFont="1" applyFill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4" fontId="3" fillId="4" borderId="1" xfId="0" applyNumberFormat="1" applyFont="1" applyFill="1" applyBorder="1" applyAlignment="1" applyProtection="1">
      <alignment horizontal="center" vertical="center" shrinkToFit="1"/>
      <protection locked="0"/>
    </xf>
    <xf numFmtId="177" fontId="11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5" fillId="4" borderId="1" xfId="0" applyFont="1" applyFill="1" applyBorder="1" applyAlignment="1" applyProtection="1">
      <alignment horizontal="center" vertical="center" shrinkToFit="1"/>
      <protection locked="0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right" vertical="top"/>
    </xf>
    <xf numFmtId="0" fontId="17" fillId="0" borderId="0" xfId="0" applyFont="1">
      <alignment vertical="center"/>
    </xf>
    <xf numFmtId="0" fontId="13" fillId="4" borderId="1" xfId="0" applyFont="1" applyFill="1" applyBorder="1" applyAlignment="1" applyProtection="1">
      <alignment horizontal="center" vertical="center" shrinkToFit="1"/>
      <protection locked="0"/>
    </xf>
    <xf numFmtId="177" fontId="11" fillId="4" borderId="1" xfId="6" applyNumberFormat="1" applyFont="1" applyFill="1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38" fontId="11" fillId="0" borderId="1" xfId="8" applyFont="1" applyBorder="1" applyAlignment="1">
      <alignment horizontal="right" vertical="center" shrinkToFit="1"/>
    </xf>
    <xf numFmtId="38" fontId="3" fillId="4" borderId="1" xfId="8" applyFont="1" applyFill="1" applyBorder="1" applyAlignment="1" applyProtection="1">
      <alignment vertical="center" shrinkToFit="1"/>
      <protection locked="0"/>
    </xf>
    <xf numFmtId="178" fontId="11" fillId="4" borderId="1" xfId="0" applyNumberFormat="1" applyFont="1" applyFill="1" applyBorder="1" applyAlignment="1" applyProtection="1">
      <alignment vertical="center" shrinkToFit="1"/>
      <protection locked="0"/>
    </xf>
    <xf numFmtId="38" fontId="11" fillId="4" borderId="1" xfId="8" applyFont="1" applyFill="1" applyBorder="1" applyAlignment="1" applyProtection="1">
      <alignment horizontal="right" vertical="center" shrinkToFit="1"/>
      <protection locked="0"/>
    </xf>
    <xf numFmtId="38" fontId="3" fillId="4" borderId="1" xfId="8" applyFont="1" applyFill="1" applyBorder="1" applyAlignment="1" applyProtection="1">
      <alignment horizontal="right" vertical="center" shrinkToFit="1"/>
      <protection locked="0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38" fontId="11" fillId="0" borderId="0" xfId="8" applyFont="1" applyFill="1" applyAlignment="1">
      <alignment horizontal="right" vertical="center"/>
    </xf>
    <xf numFmtId="0" fontId="11" fillId="4" borderId="5" xfId="0" applyFont="1" applyFill="1" applyBorder="1" applyAlignment="1" applyProtection="1">
      <alignment horizontal="center" vertical="center" shrinkToFit="1"/>
      <protection locked="0"/>
    </xf>
    <xf numFmtId="179" fontId="11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0" xfId="0" applyFont="1">
      <alignment vertical="center"/>
    </xf>
    <xf numFmtId="0" fontId="3" fillId="4" borderId="1" xfId="0" applyFont="1" applyFill="1" applyBorder="1" applyAlignment="1" applyProtection="1">
      <alignment horizontal="center" vertical="center" shrinkToFit="1"/>
      <protection locked="0"/>
    </xf>
    <xf numFmtId="0" fontId="11" fillId="4" borderId="1" xfId="0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Border="1">
      <alignment vertical="center"/>
    </xf>
    <xf numFmtId="0" fontId="11" fillId="0" borderId="1" xfId="0" applyFont="1" applyBorder="1">
      <alignment vertical="center"/>
    </xf>
    <xf numFmtId="0" fontId="11" fillId="2" borderId="0" xfId="0" applyFont="1" applyFill="1">
      <alignment vertical="center"/>
    </xf>
    <xf numFmtId="0" fontId="11" fillId="2" borderId="0" xfId="0" applyFont="1" applyFill="1" applyAlignment="1" applyProtection="1">
      <alignment horizontal="center" vertical="center" shrinkToFit="1"/>
      <protection locked="0"/>
    </xf>
    <xf numFmtId="179" fontId="11" fillId="2" borderId="0" xfId="0" applyNumberFormat="1" applyFont="1" applyFill="1" applyAlignment="1" applyProtection="1">
      <alignment horizontal="center" vertical="center" shrinkToFit="1"/>
      <protection locked="0"/>
    </xf>
    <xf numFmtId="14" fontId="11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4" xfId="0" applyNumberFormat="1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 shrinkToFit="1"/>
    </xf>
    <xf numFmtId="14" fontId="11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14" fontId="3" fillId="4" borderId="1" xfId="0" applyNumberFormat="1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38" fontId="11" fillId="4" borderId="1" xfId="8" applyFont="1" applyFill="1" applyBorder="1" applyAlignment="1" applyProtection="1">
      <alignment horizontal="center" vertical="center" shrinkToFit="1"/>
      <protection locked="0"/>
    </xf>
    <xf numFmtId="177" fontId="11" fillId="0" borderId="0" xfId="0" applyNumberFormat="1" applyFont="1">
      <alignment vertical="center"/>
    </xf>
    <xf numFmtId="0" fontId="16" fillId="2" borderId="16" xfId="0" applyFont="1" applyFill="1" applyBorder="1">
      <alignment vertical="center"/>
    </xf>
    <xf numFmtId="0" fontId="11" fillId="2" borderId="17" xfId="0" applyFont="1" applyFill="1" applyBorder="1" applyAlignment="1">
      <alignment vertical="center" shrinkToFit="1"/>
    </xf>
    <xf numFmtId="0" fontId="11" fillId="2" borderId="18" xfId="0" applyFont="1" applyFill="1" applyBorder="1" applyAlignment="1">
      <alignment vertical="center" shrinkToFit="1"/>
    </xf>
    <xf numFmtId="0" fontId="16" fillId="2" borderId="20" xfId="0" applyFont="1" applyFill="1" applyBorder="1">
      <alignment vertical="center"/>
    </xf>
    <xf numFmtId="0" fontId="11" fillId="2" borderId="21" xfId="0" applyFont="1" applyFill="1" applyBorder="1">
      <alignment vertical="center"/>
    </xf>
    <xf numFmtId="0" fontId="11" fillId="2" borderId="22" xfId="0" applyFont="1" applyFill="1" applyBorder="1">
      <alignment vertical="center"/>
    </xf>
    <xf numFmtId="14" fontId="11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vertical="center" shrinkToFit="1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16" fillId="2" borderId="8" xfId="0" applyFont="1" applyFill="1" applyBorder="1">
      <alignment vertical="center"/>
    </xf>
    <xf numFmtId="0" fontId="11" fillId="2" borderId="24" xfId="0" applyFont="1" applyFill="1" applyBorder="1">
      <alignment vertical="center"/>
    </xf>
    <xf numFmtId="0" fontId="11" fillId="2" borderId="7" xfId="0" applyFont="1" applyFill="1" applyBorder="1">
      <alignment vertical="center"/>
    </xf>
    <xf numFmtId="38" fontId="23" fillId="0" borderId="1" xfId="8" applyFont="1" applyBorder="1" applyAlignment="1">
      <alignment horizontal="center" vertical="center"/>
    </xf>
    <xf numFmtId="182" fontId="11" fillId="3" borderId="1" xfId="8" applyNumberFormat="1" applyFont="1" applyFill="1" applyBorder="1" applyAlignment="1" applyProtection="1">
      <alignment vertical="center" shrinkToFit="1"/>
      <protection hidden="1"/>
    </xf>
    <xf numFmtId="182" fontId="11" fillId="3" borderId="1" xfId="0" applyNumberFormat="1" applyFont="1" applyFill="1" applyBorder="1" applyAlignment="1" applyProtection="1">
      <alignment vertical="center" shrinkToFit="1"/>
      <protection hidden="1"/>
    </xf>
    <xf numFmtId="178" fontId="11" fillId="3" borderId="1" xfId="0" applyNumberFormat="1" applyFont="1" applyFill="1" applyBorder="1" applyAlignment="1" applyProtection="1">
      <alignment vertical="center" shrinkToFit="1"/>
      <protection hidden="1"/>
    </xf>
    <xf numFmtId="38" fontId="11" fillId="2" borderId="19" xfId="8" applyFont="1" applyFill="1" applyBorder="1" applyAlignment="1" applyProtection="1">
      <alignment vertical="center" shrinkToFit="1"/>
      <protection hidden="1"/>
    </xf>
    <xf numFmtId="38" fontId="11" fillId="2" borderId="23" xfId="8" applyFont="1" applyFill="1" applyBorder="1" applyAlignment="1" applyProtection="1">
      <alignment vertical="center" shrinkToFit="1"/>
      <protection hidden="1"/>
    </xf>
    <xf numFmtId="38" fontId="11" fillId="2" borderId="23" xfId="8" applyFont="1" applyFill="1" applyBorder="1" applyProtection="1">
      <alignment vertical="center"/>
      <protection hidden="1"/>
    </xf>
    <xf numFmtId="38" fontId="11" fillId="2" borderId="6" xfId="8" applyFont="1" applyFill="1" applyBorder="1" applyAlignment="1" applyProtection="1">
      <alignment vertical="center" shrinkToFit="1"/>
      <protection hidden="1"/>
    </xf>
    <xf numFmtId="38" fontId="11" fillId="2" borderId="6" xfId="8" applyFont="1" applyFill="1" applyBorder="1" applyProtection="1">
      <alignment vertical="center"/>
      <protection hidden="1"/>
    </xf>
    <xf numFmtId="38" fontId="11" fillId="0" borderId="1" xfId="8" applyFont="1" applyBorder="1" applyProtection="1">
      <alignment vertical="center"/>
      <protection hidden="1"/>
    </xf>
    <xf numFmtId="38" fontId="11" fillId="3" borderId="1" xfId="8" applyFont="1" applyFill="1" applyBorder="1" applyAlignment="1" applyProtection="1">
      <alignment horizontal="right" vertical="center" shrinkToFit="1"/>
      <protection hidden="1"/>
    </xf>
    <xf numFmtId="0" fontId="3" fillId="3" borderId="1" xfId="0" applyFont="1" applyFill="1" applyBorder="1" applyAlignment="1" applyProtection="1">
      <alignment horizontal="center" vertical="center" shrinkToFit="1"/>
      <protection hidden="1"/>
    </xf>
    <xf numFmtId="176" fontId="3" fillId="3" borderId="1" xfId="0" applyNumberFormat="1" applyFont="1" applyFill="1" applyBorder="1" applyAlignment="1" applyProtection="1">
      <alignment horizontal="center" vertical="center" shrinkToFit="1"/>
      <protection hidden="1"/>
    </xf>
    <xf numFmtId="181" fontId="3" fillId="3" borderId="1" xfId="0" applyNumberFormat="1" applyFont="1" applyFill="1" applyBorder="1" applyAlignment="1" applyProtection="1">
      <alignment horizontal="center" vertical="center" shrinkToFit="1"/>
      <protection hidden="1"/>
    </xf>
    <xf numFmtId="180" fontId="11" fillId="3" borderId="1" xfId="8" applyNumberFormat="1" applyFont="1" applyFill="1" applyBorder="1" applyAlignment="1" applyProtection="1">
      <alignment horizontal="right" vertical="center" shrinkToFit="1"/>
      <protection hidden="1"/>
    </xf>
    <xf numFmtId="178" fontId="11" fillId="0" borderId="0" xfId="0" applyNumberFormat="1" applyFont="1" applyAlignment="1" applyProtection="1">
      <alignment vertical="center" shrinkToFit="1"/>
      <protection locked="0"/>
    </xf>
    <xf numFmtId="177" fontId="11" fillId="0" borderId="0" xfId="0" applyNumberFormat="1" applyFont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0" fontId="11" fillId="2" borderId="5" xfId="0" applyFont="1" applyFill="1" applyBorder="1" applyAlignment="1">
      <alignment vertical="center" shrinkToFit="1"/>
    </xf>
    <xf numFmtId="0" fontId="11" fillId="2" borderId="4" xfId="0" applyFont="1" applyFill="1" applyBorder="1" applyAlignment="1">
      <alignment vertical="center" shrinkToFit="1"/>
    </xf>
    <xf numFmtId="0" fontId="11" fillId="2" borderId="3" xfId="0" applyFont="1" applyFill="1" applyBorder="1" applyAlignment="1">
      <alignment vertical="center" shrinkToFit="1"/>
    </xf>
    <xf numFmtId="179" fontId="11" fillId="0" borderId="0" xfId="0" applyNumberFormat="1" applyFont="1" applyAlignment="1" applyProtection="1">
      <alignment horizontal="center" vertical="center" shrinkToFit="1"/>
      <protection locked="0"/>
    </xf>
    <xf numFmtId="14" fontId="11" fillId="0" borderId="0" xfId="0" applyNumberFormat="1" applyFont="1" applyAlignment="1" applyProtection="1">
      <alignment horizontal="center" vertical="center" shrinkToFit="1"/>
      <protection locked="0"/>
    </xf>
    <xf numFmtId="14" fontId="11" fillId="0" borderId="0" xfId="0" applyNumberFormat="1" applyFont="1" applyAlignment="1">
      <alignment horizontal="center" vertical="center" shrinkToFit="1"/>
    </xf>
    <xf numFmtId="178" fontId="11" fillId="0" borderId="0" xfId="0" applyNumberFormat="1" applyFont="1" applyAlignment="1" applyProtection="1">
      <alignment vertical="center" shrinkToFit="1"/>
      <protection hidden="1"/>
    </xf>
    <xf numFmtId="180" fontId="11" fillId="3" borderId="3" xfId="8" applyNumberFormat="1" applyFont="1" applyFill="1" applyBorder="1" applyAlignment="1" applyProtection="1">
      <alignment horizontal="right" vertical="center" shrinkToFit="1"/>
      <protection hidden="1"/>
    </xf>
    <xf numFmtId="180" fontId="11" fillId="3" borderId="25" xfId="8" applyNumberFormat="1" applyFont="1" applyFill="1" applyBorder="1" applyAlignment="1" applyProtection="1">
      <alignment horizontal="right" vertical="center" shrinkToFit="1"/>
      <protection hidden="1"/>
    </xf>
    <xf numFmtId="180" fontId="11" fillId="3" borderId="5" xfId="8" applyNumberFormat="1" applyFont="1" applyFill="1" applyBorder="1" applyAlignment="1" applyProtection="1">
      <alignment horizontal="right" vertical="center" shrinkToFit="1"/>
      <protection hidden="1"/>
    </xf>
    <xf numFmtId="180" fontId="11" fillId="3" borderId="28" xfId="8" applyNumberFormat="1" applyFont="1" applyFill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center" vertical="center"/>
    </xf>
    <xf numFmtId="38" fontId="11" fillId="0" borderId="23" xfId="8" applyFont="1" applyFill="1" applyBorder="1" applyAlignment="1" applyProtection="1">
      <alignment vertical="center" shrinkToFit="1"/>
      <protection hidden="1"/>
    </xf>
    <xf numFmtId="38" fontId="11" fillId="0" borderId="6" xfId="8" applyFont="1" applyFill="1" applyBorder="1" applyAlignment="1" applyProtection="1">
      <alignment vertical="center" shrinkToFit="1"/>
      <protection hidden="1"/>
    </xf>
    <xf numFmtId="38" fontId="11" fillId="0" borderId="1" xfId="8" applyFont="1" applyFill="1" applyBorder="1" applyProtection="1">
      <alignment vertical="center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shrinkToFit="1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 shrinkToFit="1"/>
    </xf>
    <xf numFmtId="14" fontId="3" fillId="4" borderId="1" xfId="0" applyNumberFormat="1" applyFont="1" applyFill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5" borderId="0" xfId="0" applyFont="1" applyFill="1" applyAlignment="1">
      <alignment horizontal="distributed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</cellXfs>
  <cellStyles count="14">
    <cellStyle name="パーセント" xfId="6" builtinId="5"/>
    <cellStyle name="桁区切り" xfId="8" builtinId="6"/>
    <cellStyle name="標準" xfId="0" builtinId="0"/>
    <cellStyle name="標準 10" xfId="2" xr:uid="{00000000-0005-0000-0000-000003000000}"/>
    <cellStyle name="標準 10 2" xfId="12" xr:uid="{00000000-0005-0000-0000-000004000000}"/>
    <cellStyle name="標準 11" xfId="7" xr:uid="{00000000-0005-0000-0000-000005000000}"/>
    <cellStyle name="標準 12" xfId="9" xr:uid="{00000000-0005-0000-0000-000006000000}"/>
    <cellStyle name="標準 14" xfId="10" xr:uid="{00000000-0005-0000-0000-000007000000}"/>
    <cellStyle name="標準 15" xfId="11" xr:uid="{00000000-0005-0000-0000-000008000000}"/>
    <cellStyle name="標準 17" xfId="13" xr:uid="{00000000-0005-0000-0000-000009000000}"/>
    <cellStyle name="標準 2" xfId="1" xr:uid="{00000000-0005-0000-0000-00000A000000}"/>
    <cellStyle name="標準 4" xfId="5" xr:uid="{00000000-0005-0000-0000-00000B000000}"/>
    <cellStyle name="標準 8" xfId="4" xr:uid="{00000000-0005-0000-0000-00000C000000}"/>
    <cellStyle name="標準 9" xfId="3" xr:uid="{00000000-0005-0000-0000-00000D000000}"/>
  </cellStyles>
  <dxfs count="9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 patternType="none">
          <bgColor auto="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 patternType="none">
          <bgColor auto="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238251</xdr:colOff>
      <xdr:row>29</xdr:row>
      <xdr:rowOff>49744</xdr:rowOff>
    </xdr:from>
    <xdr:to>
      <xdr:col>18</xdr:col>
      <xdr:colOff>836083</xdr:colOff>
      <xdr:row>34</xdr:row>
      <xdr:rowOff>25402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8346334" y="6918327"/>
          <a:ext cx="4016249" cy="1086908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※</a:t>
          </a:r>
          <a:r>
            <a:rPr kumimoji="1" lang="ja-JP" altLang="en-US" sz="1400" b="1">
              <a:solidFill>
                <a:srgbClr val="FF0000"/>
              </a:solidFill>
            </a:rPr>
            <a:t>業務割合については、当プロジェクトの業務割合①</a:t>
          </a:r>
          <a:r>
            <a:rPr kumimoji="1" lang="en-US" altLang="ja-JP" sz="1400" b="1">
              <a:solidFill>
                <a:srgbClr val="FF0000"/>
              </a:solidFill>
            </a:rPr>
            <a:t>×</a:t>
          </a:r>
          <a:r>
            <a:rPr kumimoji="1" lang="ja-JP" altLang="en-US" sz="1400" b="1">
              <a:solidFill>
                <a:srgbClr val="FF0000"/>
              </a:solidFill>
            </a:rPr>
            <a:t>内補助対象業務の業務割合②で算定していただきます。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14</xdr:col>
      <xdr:colOff>254000</xdr:colOff>
      <xdr:row>2</xdr:row>
      <xdr:rowOff>132664</xdr:rowOff>
    </xdr:from>
    <xdr:to>
      <xdr:col>18</xdr:col>
      <xdr:colOff>836084</xdr:colOff>
      <xdr:row>6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8362083" y="661831"/>
          <a:ext cx="4000501" cy="1196601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FF0000"/>
              </a:solidFill>
            </a:rPr>
            <a:t>　実施状況報告時及び完了実績報告時には、同様の様式に実績を記載し提出していただきます。</a:t>
          </a:r>
        </a:p>
      </xdr:txBody>
    </xdr:sp>
    <xdr:clientData/>
  </xdr:twoCellAnchor>
  <xdr:twoCellAnchor>
    <xdr:from>
      <xdr:col>14</xdr:col>
      <xdr:colOff>306916</xdr:colOff>
      <xdr:row>10</xdr:row>
      <xdr:rowOff>103904</xdr:rowOff>
    </xdr:from>
    <xdr:to>
      <xdr:col>18</xdr:col>
      <xdr:colOff>740833</xdr:colOff>
      <xdr:row>14</xdr:row>
      <xdr:rowOff>169333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8414999" y="3035487"/>
          <a:ext cx="3852334" cy="1102596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※</a:t>
          </a:r>
          <a:r>
            <a:rPr kumimoji="1" lang="ja-JP" altLang="en-US" sz="1400" b="1">
              <a:solidFill>
                <a:srgbClr val="FF0000"/>
              </a:solidFill>
            </a:rPr>
            <a:t>従事割合については、当プロジェクトの従事割合①</a:t>
          </a:r>
          <a:r>
            <a:rPr kumimoji="1" lang="en-US" altLang="ja-JP" sz="1400" b="1">
              <a:solidFill>
                <a:srgbClr val="FF0000"/>
              </a:solidFill>
            </a:rPr>
            <a:t>×</a:t>
          </a:r>
          <a:r>
            <a:rPr kumimoji="1" lang="ja-JP" altLang="en-US" sz="1400" b="1">
              <a:solidFill>
                <a:srgbClr val="FF0000"/>
              </a:solidFill>
            </a:rPr>
            <a:t>内補助対象業務の従事割合②で算定していただきます。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1721304</xdr:colOff>
      <xdr:row>0</xdr:row>
      <xdr:rowOff>72120</xdr:rowOff>
    </xdr:from>
    <xdr:to>
      <xdr:col>12</xdr:col>
      <xdr:colOff>314325</xdr:colOff>
      <xdr:row>1</xdr:row>
      <xdr:rowOff>203200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25422D4-4F0D-4B05-85F9-9A6F8BBED447}"/>
            </a:ext>
          </a:extLst>
        </xdr:cNvPr>
        <xdr:cNvSpPr txBox="1"/>
      </xdr:nvSpPr>
      <xdr:spPr>
        <a:xfrm>
          <a:off x="2759529" y="72120"/>
          <a:ext cx="7613196" cy="397780"/>
        </a:xfrm>
        <a:prstGeom prst="rect">
          <a:avLst/>
        </a:prstGeom>
        <a:solidFill>
          <a:srgbClr val="FFFF00"/>
        </a:solidFill>
        <a:ln w="28575" cmpd="dbl">
          <a:solidFill>
            <a:srgbClr val="FF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補助事業者が自らデータベースのみの契約をする場合は、こちらの様式で算定してください。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1721304</xdr:colOff>
      <xdr:row>0</xdr:row>
      <xdr:rowOff>72120</xdr:rowOff>
    </xdr:from>
    <xdr:to>
      <xdr:col>11</xdr:col>
      <xdr:colOff>635000</xdr:colOff>
      <xdr:row>1</xdr:row>
      <xdr:rowOff>203200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E68B6CF-E884-488C-9701-62CFE1011088}"/>
            </a:ext>
          </a:extLst>
        </xdr:cNvPr>
        <xdr:cNvSpPr txBox="1"/>
      </xdr:nvSpPr>
      <xdr:spPr>
        <a:xfrm>
          <a:off x="2759529" y="72120"/>
          <a:ext cx="7257596" cy="397780"/>
        </a:xfrm>
        <a:prstGeom prst="rect">
          <a:avLst/>
        </a:prstGeom>
        <a:solidFill>
          <a:srgbClr val="FFFF00"/>
        </a:solidFill>
        <a:ln w="28575" cmpd="dbl">
          <a:solidFill>
            <a:srgbClr val="FF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補助事業者が自らツールのみの契約をする場合は、こちらの様式で算定してください。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238251</xdr:colOff>
      <xdr:row>29</xdr:row>
      <xdr:rowOff>49744</xdr:rowOff>
    </xdr:from>
    <xdr:to>
      <xdr:col>18</xdr:col>
      <xdr:colOff>836083</xdr:colOff>
      <xdr:row>34</xdr:row>
      <xdr:rowOff>25402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AA1EBB2-1BBB-4BEA-86CA-0CF72B4632C0}"/>
            </a:ext>
          </a:extLst>
        </xdr:cNvPr>
        <xdr:cNvSpPr txBox="1"/>
      </xdr:nvSpPr>
      <xdr:spPr>
        <a:xfrm>
          <a:off x="17646776" y="6847419"/>
          <a:ext cx="4030007" cy="1077383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※</a:t>
          </a:r>
          <a:r>
            <a:rPr kumimoji="1" lang="ja-JP" altLang="en-US" sz="1400" b="1">
              <a:solidFill>
                <a:srgbClr val="FF0000"/>
              </a:solidFill>
            </a:rPr>
            <a:t>業務割合については、当プロジェクトの業務割合①</a:t>
          </a:r>
          <a:r>
            <a:rPr kumimoji="1" lang="en-US" altLang="ja-JP" sz="1400" b="1">
              <a:solidFill>
                <a:srgbClr val="FF0000"/>
              </a:solidFill>
            </a:rPr>
            <a:t>×</a:t>
          </a:r>
          <a:r>
            <a:rPr kumimoji="1" lang="ja-JP" altLang="en-US" sz="1400" b="1">
              <a:solidFill>
                <a:srgbClr val="FF0000"/>
              </a:solidFill>
            </a:rPr>
            <a:t>内補助対象業務の業務割合②で算定していただきます。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14</xdr:col>
      <xdr:colOff>306916</xdr:colOff>
      <xdr:row>10</xdr:row>
      <xdr:rowOff>103904</xdr:rowOff>
    </xdr:from>
    <xdr:to>
      <xdr:col>18</xdr:col>
      <xdr:colOff>740833</xdr:colOff>
      <xdr:row>14</xdr:row>
      <xdr:rowOff>169333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9DFCD4E-E8EE-49B2-A68E-BBCD8E51975F}"/>
            </a:ext>
          </a:extLst>
        </xdr:cNvPr>
        <xdr:cNvSpPr txBox="1"/>
      </xdr:nvSpPr>
      <xdr:spPr>
        <a:xfrm>
          <a:off x="17718616" y="3002679"/>
          <a:ext cx="3862917" cy="1090954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※</a:t>
          </a:r>
          <a:r>
            <a:rPr kumimoji="1" lang="ja-JP" altLang="en-US" sz="1400" b="1">
              <a:solidFill>
                <a:srgbClr val="FF0000"/>
              </a:solidFill>
            </a:rPr>
            <a:t>従事割合については、当プロジェクトの従事割合①</a:t>
          </a:r>
          <a:r>
            <a:rPr kumimoji="1" lang="en-US" altLang="ja-JP" sz="1400" b="1">
              <a:solidFill>
                <a:srgbClr val="FF0000"/>
              </a:solidFill>
            </a:rPr>
            <a:t>×</a:t>
          </a:r>
          <a:r>
            <a:rPr kumimoji="1" lang="ja-JP" altLang="en-US" sz="1400" b="1">
              <a:solidFill>
                <a:srgbClr val="FF0000"/>
              </a:solidFill>
            </a:rPr>
            <a:t>内補助対象業務の従事割合②で算定していただきます。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1721304</xdr:colOff>
      <xdr:row>0</xdr:row>
      <xdr:rowOff>72120</xdr:rowOff>
    </xdr:from>
    <xdr:to>
      <xdr:col>12</xdr:col>
      <xdr:colOff>314325</xdr:colOff>
      <xdr:row>1</xdr:row>
      <xdr:rowOff>203200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48F158B-6A3A-465C-A6DC-B36742855D65}"/>
            </a:ext>
          </a:extLst>
        </xdr:cNvPr>
        <xdr:cNvSpPr txBox="1"/>
      </xdr:nvSpPr>
      <xdr:spPr>
        <a:xfrm>
          <a:off x="2756354" y="72120"/>
          <a:ext cx="7597321" cy="397780"/>
        </a:xfrm>
        <a:prstGeom prst="rect">
          <a:avLst/>
        </a:prstGeom>
        <a:solidFill>
          <a:srgbClr val="FFFF00"/>
        </a:solidFill>
        <a:ln w="28575" cmpd="dbl">
          <a:solidFill>
            <a:srgbClr val="FF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補助事業者が自らデータベースのみの契約をする場合は、こちらの様式で算定してください。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1721304</xdr:colOff>
      <xdr:row>0</xdr:row>
      <xdr:rowOff>72120</xdr:rowOff>
    </xdr:from>
    <xdr:to>
      <xdr:col>11</xdr:col>
      <xdr:colOff>635000</xdr:colOff>
      <xdr:row>1</xdr:row>
      <xdr:rowOff>203200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A89017-DA2D-40AD-A739-F7E8017C8B8D}"/>
            </a:ext>
          </a:extLst>
        </xdr:cNvPr>
        <xdr:cNvSpPr txBox="1"/>
      </xdr:nvSpPr>
      <xdr:spPr>
        <a:xfrm>
          <a:off x="2756354" y="72120"/>
          <a:ext cx="7244896" cy="397780"/>
        </a:xfrm>
        <a:prstGeom prst="rect">
          <a:avLst/>
        </a:prstGeom>
        <a:solidFill>
          <a:srgbClr val="FFFF00"/>
        </a:solidFill>
        <a:ln w="28575" cmpd="dbl">
          <a:solidFill>
            <a:srgbClr val="FF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補助事業者が自らツールのみの契約をする場合は、こちらの様式で算定してください。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取得価格に以下の表に定める率を乗じたもの" connectionId="1" xr16:uid="{1CFDC6EF-2891-4B54-B2B3-3B53744576A9}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39997558519241921"/>
    <pageSetUpPr fitToPage="1"/>
  </sheetPr>
  <dimension ref="A1:M90"/>
  <sheetViews>
    <sheetView tabSelected="1" view="pageBreakPreview" zoomScale="75" zoomScaleNormal="75" zoomScaleSheetLayoutView="75" workbookViewId="0">
      <selection activeCell="D3" sqref="D3:E3"/>
    </sheetView>
  </sheetViews>
  <sheetFormatPr defaultColWidth="9" defaultRowHeight="15" customHeight="1"/>
  <cols>
    <col min="1" max="1" width="3.75" style="8" bestFit="1" customWidth="1"/>
    <col min="2" max="3" width="30.625" style="8" customWidth="1"/>
    <col min="4" max="7" width="15.625" style="8" customWidth="1"/>
    <col min="8" max="11" width="18.25" style="8" customWidth="1"/>
    <col min="12" max="12" width="7.625" style="8" bestFit="1" customWidth="1"/>
    <col min="13" max="13" width="18.25" style="8" customWidth="1"/>
    <col min="14" max="14" width="2.125" style="8" customWidth="1"/>
    <col min="15" max="15" width="9" style="8"/>
    <col min="16" max="18" width="12" style="8" customWidth="1"/>
    <col min="19" max="19" width="15.25" style="8" customWidth="1"/>
    <col min="20" max="20" width="18.125" style="8" bestFit="1" customWidth="1"/>
    <col min="21" max="22" width="21" style="8" bestFit="1" customWidth="1"/>
    <col min="23" max="24" width="16.625" style="8" customWidth="1"/>
    <col min="25" max="25" width="10.625" style="8" customWidth="1"/>
    <col min="26" max="16384" width="9" style="8"/>
  </cols>
  <sheetData>
    <row r="1" spans="1:13" ht="23.25" customHeight="1">
      <c r="B1" s="12" t="s">
        <v>94</v>
      </c>
      <c r="M1" s="49"/>
    </row>
    <row r="2" spans="1:13" ht="18" customHeight="1">
      <c r="B2" s="7"/>
      <c r="C2" s="12"/>
    </row>
    <row r="3" spans="1:13" ht="18" customHeight="1" thickBot="1">
      <c r="B3" s="119" t="s">
        <v>38</v>
      </c>
      <c r="C3" s="119"/>
      <c r="D3" s="126"/>
      <c r="E3" s="126"/>
      <c r="F3" s="48"/>
      <c r="M3" s="19" t="s">
        <v>12</v>
      </c>
    </row>
    <row r="4" spans="1:13" ht="18" customHeight="1" thickBot="1">
      <c r="B4" s="127" t="s">
        <v>31</v>
      </c>
      <c r="C4" s="128"/>
      <c r="D4" s="51" t="s">
        <v>2</v>
      </c>
      <c r="E4" s="54" t="s">
        <v>1</v>
      </c>
      <c r="F4" s="48"/>
      <c r="M4" s="47" t="s">
        <v>80</v>
      </c>
    </row>
    <row r="5" spans="1:13" ht="18" customHeight="1">
      <c r="B5" s="129"/>
      <c r="C5" s="130"/>
      <c r="D5" s="44"/>
      <c r="E5" s="44"/>
      <c r="F5" s="48"/>
    </row>
    <row r="6" spans="1:13" ht="18" customHeight="1">
      <c r="B6" s="48"/>
      <c r="C6" s="48"/>
      <c r="D6" s="96"/>
      <c r="E6" s="96"/>
      <c r="F6" s="48"/>
    </row>
    <row r="7" spans="1:13" ht="15" customHeight="1">
      <c r="B7" s="48"/>
      <c r="C7" s="48"/>
      <c r="D7" s="96"/>
      <c r="E7" s="96"/>
    </row>
    <row r="8" spans="1:13" ht="18" customHeight="1">
      <c r="B8" s="7" t="s">
        <v>39</v>
      </c>
    </row>
    <row r="9" spans="1:13" ht="9.9499999999999993" customHeight="1">
      <c r="B9" s="20"/>
    </row>
    <row r="10" spans="1:13" ht="18" customHeight="1">
      <c r="B10" s="7" t="s">
        <v>40</v>
      </c>
      <c r="K10" s="33"/>
    </row>
    <row r="11" spans="1:13" ht="31.5" customHeight="1">
      <c r="A11" s="40"/>
      <c r="B11" s="124" t="s">
        <v>20</v>
      </c>
      <c r="C11" s="125"/>
      <c r="D11" s="125"/>
      <c r="E11" s="120"/>
      <c r="F11" s="112" t="s">
        <v>66</v>
      </c>
      <c r="G11" s="131"/>
      <c r="H11" s="46" t="s">
        <v>41</v>
      </c>
      <c r="I11" s="118" t="s">
        <v>42</v>
      </c>
      <c r="J11" s="118" t="s">
        <v>43</v>
      </c>
      <c r="K11" s="112" t="s">
        <v>21</v>
      </c>
      <c r="L11" s="120"/>
      <c r="M11" s="121" t="s">
        <v>77</v>
      </c>
    </row>
    <row r="12" spans="1:13" ht="18" customHeight="1">
      <c r="A12" s="40"/>
      <c r="B12" s="46" t="s">
        <v>22</v>
      </c>
      <c r="C12" s="46" t="s">
        <v>23</v>
      </c>
      <c r="D12" s="46" t="s">
        <v>8</v>
      </c>
      <c r="E12" s="46" t="s">
        <v>9</v>
      </c>
      <c r="F12" s="46" t="s">
        <v>2</v>
      </c>
      <c r="G12" s="46" t="s">
        <v>1</v>
      </c>
      <c r="H12" s="73" t="s">
        <v>74</v>
      </c>
      <c r="I12" s="118"/>
      <c r="J12" s="119"/>
      <c r="K12" s="30"/>
      <c r="L12" s="30" t="s">
        <v>3</v>
      </c>
      <c r="M12" s="123"/>
    </row>
    <row r="13" spans="1:13" ht="15.95" customHeight="1">
      <c r="A13" s="40">
        <v>1</v>
      </c>
      <c r="B13" s="38"/>
      <c r="C13" s="38"/>
      <c r="D13" s="38"/>
      <c r="E13" s="38"/>
      <c r="F13" s="44"/>
      <c r="G13" s="44"/>
      <c r="H13" s="28"/>
      <c r="I13" s="22"/>
      <c r="J13" s="22"/>
      <c r="K13" s="38"/>
      <c r="L13" s="38"/>
      <c r="M13" s="74">
        <f>ROUNDDOWN(IF(AND(I13="",J13=""),H13,H13*I13*J13),0)</f>
        <v>0</v>
      </c>
    </row>
    <row r="14" spans="1:13" ht="15.95" customHeight="1">
      <c r="A14" s="40">
        <v>2</v>
      </c>
      <c r="B14" s="38"/>
      <c r="C14" s="38"/>
      <c r="D14" s="38"/>
      <c r="E14" s="38"/>
      <c r="F14" s="44"/>
      <c r="G14" s="44"/>
      <c r="H14" s="28"/>
      <c r="I14" s="22"/>
      <c r="J14" s="22"/>
      <c r="K14" s="38"/>
      <c r="L14" s="38"/>
      <c r="M14" s="74">
        <f t="shared" ref="M14:M24" si="0">ROUNDDOWN(IF(AND(I14="",J14=""),H14,H14*I14*J14),0)</f>
        <v>0</v>
      </c>
    </row>
    <row r="15" spans="1:13" ht="15.95" customHeight="1">
      <c r="A15" s="40">
        <v>3</v>
      </c>
      <c r="B15" s="38"/>
      <c r="C15" s="38"/>
      <c r="D15" s="38"/>
      <c r="E15" s="38"/>
      <c r="F15" s="44"/>
      <c r="G15" s="44"/>
      <c r="H15" s="28"/>
      <c r="I15" s="22"/>
      <c r="J15" s="22"/>
      <c r="K15" s="38"/>
      <c r="L15" s="38"/>
      <c r="M15" s="75">
        <f t="shared" si="0"/>
        <v>0</v>
      </c>
    </row>
    <row r="16" spans="1:13" ht="15.95" customHeight="1">
      <c r="A16" s="40">
        <v>4</v>
      </c>
      <c r="B16" s="38"/>
      <c r="C16" s="38"/>
      <c r="D16" s="38"/>
      <c r="E16" s="38"/>
      <c r="F16" s="44"/>
      <c r="G16" s="44"/>
      <c r="H16" s="28"/>
      <c r="I16" s="22"/>
      <c r="J16" s="22"/>
      <c r="K16" s="38"/>
      <c r="L16" s="38"/>
      <c r="M16" s="75">
        <f t="shared" si="0"/>
        <v>0</v>
      </c>
    </row>
    <row r="17" spans="1:13" ht="15.95" customHeight="1">
      <c r="A17" s="40">
        <v>5</v>
      </c>
      <c r="B17" s="38"/>
      <c r="C17" s="38"/>
      <c r="D17" s="38"/>
      <c r="E17" s="38"/>
      <c r="F17" s="44"/>
      <c r="G17" s="44"/>
      <c r="H17" s="28"/>
      <c r="I17" s="22"/>
      <c r="J17" s="22"/>
      <c r="K17" s="38"/>
      <c r="L17" s="38"/>
      <c r="M17" s="75">
        <f t="shared" si="0"/>
        <v>0</v>
      </c>
    </row>
    <row r="18" spans="1:13" ht="15.95" customHeight="1">
      <c r="A18" s="40">
        <v>6</v>
      </c>
      <c r="B18" s="38"/>
      <c r="C18" s="38"/>
      <c r="D18" s="38"/>
      <c r="E18" s="38"/>
      <c r="F18" s="44"/>
      <c r="G18" s="44"/>
      <c r="H18" s="28"/>
      <c r="I18" s="22"/>
      <c r="J18" s="22"/>
      <c r="K18" s="38"/>
      <c r="L18" s="38"/>
      <c r="M18" s="75">
        <f t="shared" si="0"/>
        <v>0</v>
      </c>
    </row>
    <row r="19" spans="1:13" ht="15.95" customHeight="1">
      <c r="A19" s="40">
        <v>7</v>
      </c>
      <c r="B19" s="38"/>
      <c r="C19" s="38"/>
      <c r="D19" s="38"/>
      <c r="E19" s="38"/>
      <c r="F19" s="44"/>
      <c r="G19" s="44"/>
      <c r="H19" s="28"/>
      <c r="I19" s="22"/>
      <c r="J19" s="22"/>
      <c r="K19" s="38"/>
      <c r="L19" s="38"/>
      <c r="M19" s="75">
        <f t="shared" si="0"/>
        <v>0</v>
      </c>
    </row>
    <row r="20" spans="1:13" ht="15.95" customHeight="1">
      <c r="A20" s="40">
        <v>8</v>
      </c>
      <c r="B20" s="38"/>
      <c r="C20" s="38"/>
      <c r="D20" s="38"/>
      <c r="E20" s="38"/>
      <c r="F20" s="44"/>
      <c r="G20" s="44"/>
      <c r="H20" s="28"/>
      <c r="I20" s="22"/>
      <c r="J20" s="22"/>
      <c r="K20" s="38"/>
      <c r="L20" s="38"/>
      <c r="M20" s="75">
        <f t="shared" si="0"/>
        <v>0</v>
      </c>
    </row>
    <row r="21" spans="1:13" ht="15.95" customHeight="1">
      <c r="A21" s="40">
        <v>9</v>
      </c>
      <c r="B21" s="38"/>
      <c r="C21" s="38"/>
      <c r="D21" s="38"/>
      <c r="E21" s="38"/>
      <c r="F21" s="44"/>
      <c r="G21" s="44"/>
      <c r="H21" s="28"/>
      <c r="I21" s="22"/>
      <c r="J21" s="22"/>
      <c r="K21" s="38"/>
      <c r="L21" s="38"/>
      <c r="M21" s="75">
        <f t="shared" si="0"/>
        <v>0</v>
      </c>
    </row>
    <row r="22" spans="1:13" ht="15.95" customHeight="1">
      <c r="A22" s="40">
        <v>10</v>
      </c>
      <c r="B22" s="38"/>
      <c r="C22" s="38"/>
      <c r="D22" s="38"/>
      <c r="E22" s="38"/>
      <c r="F22" s="44"/>
      <c r="G22" s="44"/>
      <c r="H22" s="28"/>
      <c r="I22" s="22"/>
      <c r="J22" s="22"/>
      <c r="K22" s="38"/>
      <c r="L22" s="38"/>
      <c r="M22" s="75">
        <f t="shared" si="0"/>
        <v>0</v>
      </c>
    </row>
    <row r="23" spans="1:13" ht="15.95" customHeight="1">
      <c r="A23" s="40">
        <v>11</v>
      </c>
      <c r="B23" s="38"/>
      <c r="C23" s="38"/>
      <c r="D23" s="38"/>
      <c r="E23" s="38"/>
      <c r="F23" s="44"/>
      <c r="G23" s="44"/>
      <c r="H23" s="28"/>
      <c r="I23" s="22"/>
      <c r="J23" s="22"/>
      <c r="K23" s="38"/>
      <c r="L23" s="38"/>
      <c r="M23" s="75">
        <f t="shared" si="0"/>
        <v>0</v>
      </c>
    </row>
    <row r="24" spans="1:13" ht="15.95" customHeight="1">
      <c r="A24" s="40">
        <v>12</v>
      </c>
      <c r="B24" s="38"/>
      <c r="C24" s="38"/>
      <c r="D24" s="38"/>
      <c r="E24" s="38"/>
      <c r="F24" s="44"/>
      <c r="G24" s="44"/>
      <c r="H24" s="28"/>
      <c r="I24" s="22"/>
      <c r="J24" s="22"/>
      <c r="K24" s="38"/>
      <c r="L24" s="38"/>
      <c r="M24" s="75">
        <f t="shared" si="0"/>
        <v>0</v>
      </c>
    </row>
    <row r="25" spans="1:13" ht="18" customHeight="1">
      <c r="B25" s="32"/>
      <c r="C25" s="32"/>
      <c r="D25" s="67"/>
      <c r="E25" s="67"/>
      <c r="F25" s="95"/>
      <c r="G25" s="95"/>
      <c r="H25" s="32"/>
      <c r="I25" s="32"/>
      <c r="J25" s="32"/>
      <c r="K25" s="31"/>
      <c r="L25" s="31" t="s">
        <v>7</v>
      </c>
      <c r="M25" s="75">
        <f>SUM(M13:M24)</f>
        <v>0</v>
      </c>
    </row>
    <row r="26" spans="1:13" ht="18" customHeight="1">
      <c r="D26" s="66"/>
      <c r="E26" s="66"/>
    </row>
    <row r="27" spans="1:13" ht="18" customHeight="1">
      <c r="B27" s="7" t="s">
        <v>24</v>
      </c>
    </row>
    <row r="28" spans="1:13" ht="9.9499999999999993" customHeight="1"/>
    <row r="29" spans="1:13" ht="17.100000000000001" customHeight="1">
      <c r="B29" s="7" t="s">
        <v>52</v>
      </c>
    </row>
    <row r="30" spans="1:13" ht="17.100000000000001" customHeight="1">
      <c r="A30" s="106"/>
      <c r="B30" s="112" t="s">
        <v>25</v>
      </c>
      <c r="C30" s="109" t="s">
        <v>26</v>
      </c>
      <c r="D30" s="124" t="s">
        <v>44</v>
      </c>
      <c r="E30" s="125"/>
      <c r="F30" s="118" t="s">
        <v>27</v>
      </c>
      <c r="G30" s="118"/>
      <c r="H30" s="109" t="s">
        <v>75</v>
      </c>
      <c r="I30" s="118" t="s">
        <v>45</v>
      </c>
      <c r="J30" s="118" t="s">
        <v>46</v>
      </c>
      <c r="K30" s="112" t="s">
        <v>28</v>
      </c>
      <c r="L30" s="120"/>
      <c r="M30" s="121" t="s">
        <v>77</v>
      </c>
    </row>
    <row r="31" spans="1:13" ht="17.100000000000001" customHeight="1">
      <c r="A31" s="108"/>
      <c r="B31" s="116"/>
      <c r="C31" s="111"/>
      <c r="D31" s="46" t="s">
        <v>2</v>
      </c>
      <c r="E31" s="46" t="s">
        <v>1</v>
      </c>
      <c r="F31" s="46" t="s">
        <v>2</v>
      </c>
      <c r="G31" s="46" t="s">
        <v>1</v>
      </c>
      <c r="H31" s="111"/>
      <c r="I31" s="118"/>
      <c r="J31" s="119"/>
      <c r="K31" s="30"/>
      <c r="L31" s="30" t="s">
        <v>3</v>
      </c>
      <c r="M31" s="123"/>
    </row>
    <row r="32" spans="1:13" ht="17.100000000000001" customHeight="1">
      <c r="A32" s="40">
        <v>1</v>
      </c>
      <c r="B32" s="34"/>
      <c r="C32" s="38"/>
      <c r="D32" s="35"/>
      <c r="E32" s="35"/>
      <c r="F32" s="35"/>
      <c r="G32" s="35"/>
      <c r="H32" s="27"/>
      <c r="I32" s="16"/>
      <c r="J32" s="16"/>
      <c r="K32" s="38"/>
      <c r="L32" s="38"/>
      <c r="M32" s="76">
        <f>ROUNDDOWN(IF(AND(I32="",J32=""),H32,H32*I32*J32),0)</f>
        <v>0</v>
      </c>
    </row>
    <row r="33" spans="1:13" ht="17.100000000000001" customHeight="1">
      <c r="A33" s="40">
        <v>2</v>
      </c>
      <c r="B33" s="34"/>
      <c r="C33" s="38"/>
      <c r="D33" s="35"/>
      <c r="E33" s="35"/>
      <c r="F33" s="35"/>
      <c r="G33" s="35"/>
      <c r="H33" s="27"/>
      <c r="I33" s="16"/>
      <c r="J33" s="16"/>
      <c r="K33" s="38"/>
      <c r="L33" s="38"/>
      <c r="M33" s="76">
        <f t="shared" ref="M33:M36" si="1">ROUNDDOWN(IF(AND(I33="",J33=""),H33,H33*I33*J33),0)</f>
        <v>0</v>
      </c>
    </row>
    <row r="34" spans="1:13" ht="17.100000000000001" customHeight="1">
      <c r="A34" s="40">
        <v>3</v>
      </c>
      <c r="B34" s="34"/>
      <c r="C34" s="38"/>
      <c r="D34" s="35"/>
      <c r="E34" s="35"/>
      <c r="F34" s="35"/>
      <c r="G34" s="35"/>
      <c r="H34" s="27"/>
      <c r="I34" s="16"/>
      <c r="J34" s="16"/>
      <c r="K34" s="38"/>
      <c r="L34" s="38"/>
      <c r="M34" s="76">
        <f t="shared" si="1"/>
        <v>0</v>
      </c>
    </row>
    <row r="35" spans="1:13" ht="17.100000000000001" customHeight="1">
      <c r="A35" s="40">
        <v>4</v>
      </c>
      <c r="B35" s="34"/>
      <c r="C35" s="38"/>
      <c r="D35" s="35"/>
      <c r="E35" s="35"/>
      <c r="F35" s="35"/>
      <c r="G35" s="35"/>
      <c r="H35" s="27"/>
      <c r="I35" s="16"/>
      <c r="J35" s="16"/>
      <c r="K35" s="38"/>
      <c r="L35" s="38"/>
      <c r="M35" s="76">
        <f t="shared" si="1"/>
        <v>0</v>
      </c>
    </row>
    <row r="36" spans="1:13" ht="17.100000000000001" customHeight="1">
      <c r="A36" s="40">
        <v>5</v>
      </c>
      <c r="B36" s="34"/>
      <c r="C36" s="38"/>
      <c r="D36" s="35"/>
      <c r="E36" s="35"/>
      <c r="F36" s="35"/>
      <c r="G36" s="35"/>
      <c r="H36" s="27"/>
      <c r="I36" s="16"/>
      <c r="J36" s="16"/>
      <c r="K36" s="38"/>
      <c r="L36" s="38"/>
      <c r="M36" s="76">
        <f t="shared" si="1"/>
        <v>0</v>
      </c>
    </row>
    <row r="37" spans="1:13" ht="18" customHeight="1"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 t="s">
        <v>32</v>
      </c>
      <c r="M37" s="76">
        <f>SUM(M32:M36)</f>
        <v>0</v>
      </c>
    </row>
    <row r="38" spans="1:13" ht="18" customHeight="1"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97"/>
    </row>
    <row r="39" spans="1:13" ht="18" customHeight="1">
      <c r="B39" s="7" t="s">
        <v>53</v>
      </c>
    </row>
    <row r="40" spans="1:13" ht="17.100000000000001" customHeight="1">
      <c r="A40" s="106"/>
      <c r="B40" s="112" t="s">
        <v>25</v>
      </c>
      <c r="C40" s="109" t="s">
        <v>26</v>
      </c>
      <c r="D40" s="124" t="s">
        <v>44</v>
      </c>
      <c r="E40" s="125"/>
      <c r="F40" s="118" t="s">
        <v>27</v>
      </c>
      <c r="G40" s="118"/>
      <c r="H40" s="109" t="s">
        <v>75</v>
      </c>
      <c r="I40" s="118" t="s">
        <v>45</v>
      </c>
      <c r="J40" s="118" t="s">
        <v>46</v>
      </c>
      <c r="K40" s="112" t="s">
        <v>28</v>
      </c>
      <c r="L40" s="120"/>
      <c r="M40" s="121" t="s">
        <v>77</v>
      </c>
    </row>
    <row r="41" spans="1:13" ht="17.100000000000001" customHeight="1">
      <c r="A41" s="108"/>
      <c r="B41" s="116"/>
      <c r="C41" s="111"/>
      <c r="D41" s="46" t="s">
        <v>2</v>
      </c>
      <c r="E41" s="46" t="s">
        <v>1</v>
      </c>
      <c r="F41" s="46" t="s">
        <v>2</v>
      </c>
      <c r="G41" s="46" t="s">
        <v>1</v>
      </c>
      <c r="H41" s="111"/>
      <c r="I41" s="118"/>
      <c r="J41" s="119"/>
      <c r="K41" s="30"/>
      <c r="L41" s="30" t="s">
        <v>3</v>
      </c>
      <c r="M41" s="123"/>
    </row>
    <row r="42" spans="1:13" ht="17.100000000000001" customHeight="1">
      <c r="A42" s="40">
        <v>1</v>
      </c>
      <c r="B42" s="34"/>
      <c r="C42" s="38"/>
      <c r="D42" s="35"/>
      <c r="E42" s="35"/>
      <c r="F42" s="35"/>
      <c r="G42" s="35"/>
      <c r="H42" s="27"/>
      <c r="I42" s="16"/>
      <c r="J42" s="16"/>
      <c r="K42" s="38"/>
      <c r="L42" s="38"/>
      <c r="M42" s="76">
        <f>ROUNDDOWN(IF(I42="",H42,H42*I42*J42),0)</f>
        <v>0</v>
      </c>
    </row>
    <row r="43" spans="1:13" ht="17.100000000000001" customHeight="1">
      <c r="A43" s="40">
        <v>2</v>
      </c>
      <c r="B43" s="34"/>
      <c r="C43" s="38"/>
      <c r="D43" s="35"/>
      <c r="E43" s="35"/>
      <c r="F43" s="35"/>
      <c r="G43" s="35"/>
      <c r="H43" s="27"/>
      <c r="I43" s="16"/>
      <c r="J43" s="16"/>
      <c r="K43" s="38"/>
      <c r="L43" s="38"/>
      <c r="M43" s="76">
        <f t="shared" ref="M43:M46" si="2">ROUNDDOWN(IF(I43="",H43,H43*I43*J43),0)</f>
        <v>0</v>
      </c>
    </row>
    <row r="44" spans="1:13" ht="17.100000000000001" customHeight="1">
      <c r="A44" s="40">
        <v>3</v>
      </c>
      <c r="B44" s="34"/>
      <c r="C44" s="38"/>
      <c r="D44" s="35"/>
      <c r="E44" s="35"/>
      <c r="F44" s="35"/>
      <c r="G44" s="35"/>
      <c r="H44" s="27"/>
      <c r="I44" s="16"/>
      <c r="J44" s="16"/>
      <c r="K44" s="38"/>
      <c r="L44" s="38"/>
      <c r="M44" s="76">
        <f t="shared" si="2"/>
        <v>0</v>
      </c>
    </row>
    <row r="45" spans="1:13" ht="17.100000000000001" customHeight="1">
      <c r="A45" s="40">
        <v>4</v>
      </c>
      <c r="B45" s="34"/>
      <c r="C45" s="38"/>
      <c r="D45" s="35"/>
      <c r="E45" s="35"/>
      <c r="F45" s="35"/>
      <c r="G45" s="35"/>
      <c r="H45" s="27"/>
      <c r="I45" s="16"/>
      <c r="J45" s="16"/>
      <c r="K45" s="38"/>
      <c r="L45" s="38"/>
      <c r="M45" s="76">
        <f t="shared" si="2"/>
        <v>0</v>
      </c>
    </row>
    <row r="46" spans="1:13" ht="17.100000000000001" customHeight="1">
      <c r="A46" s="40">
        <v>5</v>
      </c>
      <c r="B46" s="34"/>
      <c r="C46" s="38"/>
      <c r="D46" s="35"/>
      <c r="E46" s="35"/>
      <c r="F46" s="35"/>
      <c r="G46" s="35"/>
      <c r="H46" s="27"/>
      <c r="I46" s="16"/>
      <c r="J46" s="16"/>
      <c r="K46" s="38"/>
      <c r="L46" s="38"/>
      <c r="M46" s="76">
        <f t="shared" si="2"/>
        <v>0</v>
      </c>
    </row>
    <row r="47" spans="1:13" ht="17.100000000000001" customHeight="1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 t="s">
        <v>32</v>
      </c>
      <c r="M47" s="76">
        <f>SUM(M42:M46)</f>
        <v>0</v>
      </c>
    </row>
    <row r="48" spans="1:13" ht="18" customHeight="1">
      <c r="B48" s="7" t="s">
        <v>54</v>
      </c>
    </row>
    <row r="49" spans="1:13" ht="17.100000000000001" customHeight="1">
      <c r="A49" s="106"/>
      <c r="B49" s="112" t="s">
        <v>25</v>
      </c>
      <c r="C49" s="109" t="s">
        <v>26</v>
      </c>
      <c r="D49" s="124" t="s">
        <v>44</v>
      </c>
      <c r="E49" s="125"/>
      <c r="F49" s="118" t="s">
        <v>27</v>
      </c>
      <c r="G49" s="118"/>
      <c r="H49" s="109" t="s">
        <v>75</v>
      </c>
      <c r="I49" s="118" t="s">
        <v>45</v>
      </c>
      <c r="J49" s="118" t="s">
        <v>46</v>
      </c>
      <c r="K49" s="112" t="s">
        <v>28</v>
      </c>
      <c r="L49" s="120"/>
      <c r="M49" s="121" t="s">
        <v>77</v>
      </c>
    </row>
    <row r="50" spans="1:13" ht="17.100000000000001" customHeight="1">
      <c r="A50" s="108"/>
      <c r="B50" s="116"/>
      <c r="C50" s="111"/>
      <c r="D50" s="46" t="s">
        <v>2</v>
      </c>
      <c r="E50" s="46" t="s">
        <v>1</v>
      </c>
      <c r="F50" s="46" t="s">
        <v>2</v>
      </c>
      <c r="G50" s="46" t="s">
        <v>1</v>
      </c>
      <c r="H50" s="111"/>
      <c r="I50" s="118"/>
      <c r="J50" s="119"/>
      <c r="K50" s="30"/>
      <c r="L50" s="30" t="s">
        <v>3</v>
      </c>
      <c r="M50" s="123"/>
    </row>
    <row r="51" spans="1:13" ht="17.100000000000001" customHeight="1">
      <c r="A51" s="40">
        <v>1</v>
      </c>
      <c r="B51" s="34"/>
      <c r="C51" s="38"/>
      <c r="D51" s="35"/>
      <c r="E51" s="35"/>
      <c r="F51" s="35"/>
      <c r="G51" s="35"/>
      <c r="H51" s="27"/>
      <c r="I51" s="16"/>
      <c r="J51" s="16"/>
      <c r="K51" s="38"/>
      <c r="L51" s="38"/>
      <c r="M51" s="76">
        <f>ROUNDDOWN(IF(I51="",H51,H51*I51*J51),0)</f>
        <v>0</v>
      </c>
    </row>
    <row r="52" spans="1:13" ht="17.100000000000001" customHeight="1">
      <c r="A52" s="40">
        <v>2</v>
      </c>
      <c r="B52" s="34"/>
      <c r="C52" s="38"/>
      <c r="D52" s="35"/>
      <c r="E52" s="35"/>
      <c r="F52" s="35"/>
      <c r="G52" s="35"/>
      <c r="H52" s="27"/>
      <c r="I52" s="16"/>
      <c r="J52" s="16"/>
      <c r="K52" s="38"/>
      <c r="L52" s="38"/>
      <c r="M52" s="76">
        <f t="shared" ref="M52:M55" si="3">ROUNDDOWN(IF(I52="",H52,H52*I52*J52),0)</f>
        <v>0</v>
      </c>
    </row>
    <row r="53" spans="1:13" ht="17.100000000000001" customHeight="1">
      <c r="A53" s="40">
        <v>3</v>
      </c>
      <c r="B53" s="34"/>
      <c r="C53" s="38"/>
      <c r="D53" s="35"/>
      <c r="E53" s="35"/>
      <c r="F53" s="35"/>
      <c r="G53" s="35"/>
      <c r="H53" s="27"/>
      <c r="I53" s="16"/>
      <c r="J53" s="16"/>
      <c r="K53" s="38"/>
      <c r="L53" s="38"/>
      <c r="M53" s="76">
        <f t="shared" si="3"/>
        <v>0</v>
      </c>
    </row>
    <row r="54" spans="1:13" ht="17.100000000000001" customHeight="1">
      <c r="A54" s="40">
        <v>4</v>
      </c>
      <c r="B54" s="34"/>
      <c r="C54" s="38"/>
      <c r="D54" s="35"/>
      <c r="E54" s="35"/>
      <c r="F54" s="35"/>
      <c r="G54" s="35"/>
      <c r="H54" s="27"/>
      <c r="I54" s="16"/>
      <c r="J54" s="16"/>
      <c r="K54" s="38"/>
      <c r="L54" s="38"/>
      <c r="M54" s="76">
        <f t="shared" si="3"/>
        <v>0</v>
      </c>
    </row>
    <row r="55" spans="1:13" ht="17.100000000000001" customHeight="1">
      <c r="A55" s="40">
        <v>5</v>
      </c>
      <c r="B55" s="34"/>
      <c r="C55" s="38"/>
      <c r="D55" s="35"/>
      <c r="E55" s="35"/>
      <c r="F55" s="35"/>
      <c r="G55" s="35"/>
      <c r="H55" s="27"/>
      <c r="I55" s="16"/>
      <c r="J55" s="16"/>
      <c r="K55" s="38"/>
      <c r="L55" s="38"/>
      <c r="M55" s="76">
        <f t="shared" si="3"/>
        <v>0</v>
      </c>
    </row>
    <row r="56" spans="1:13" ht="18" customHeight="1"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 t="s">
        <v>32</v>
      </c>
      <c r="M56" s="76">
        <f>SUM(M51:M55)</f>
        <v>0</v>
      </c>
    </row>
    <row r="57" spans="1:13" ht="18" customHeight="1"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97"/>
    </row>
    <row r="58" spans="1:13" ht="18" customHeight="1">
      <c r="B58" s="7" t="s">
        <v>55</v>
      </c>
    </row>
    <row r="59" spans="1:13" ht="17.100000000000001" customHeight="1">
      <c r="A59" s="106"/>
      <c r="B59" s="112" t="s">
        <v>25</v>
      </c>
      <c r="C59" s="109" t="s">
        <v>26</v>
      </c>
      <c r="D59" s="124" t="s">
        <v>44</v>
      </c>
      <c r="E59" s="125"/>
      <c r="F59" s="118" t="s">
        <v>27</v>
      </c>
      <c r="G59" s="118"/>
      <c r="H59" s="109" t="s">
        <v>75</v>
      </c>
      <c r="I59" s="118" t="s">
        <v>45</v>
      </c>
      <c r="J59" s="118" t="s">
        <v>46</v>
      </c>
      <c r="K59" s="112" t="s">
        <v>28</v>
      </c>
      <c r="L59" s="120"/>
      <c r="M59" s="121" t="s">
        <v>77</v>
      </c>
    </row>
    <row r="60" spans="1:13" ht="17.100000000000001" customHeight="1">
      <c r="A60" s="108"/>
      <c r="B60" s="116"/>
      <c r="C60" s="111"/>
      <c r="D60" s="46" t="s">
        <v>2</v>
      </c>
      <c r="E60" s="46" t="s">
        <v>1</v>
      </c>
      <c r="F60" s="46" t="s">
        <v>2</v>
      </c>
      <c r="G60" s="46" t="s">
        <v>1</v>
      </c>
      <c r="H60" s="111"/>
      <c r="I60" s="118"/>
      <c r="J60" s="119"/>
      <c r="K60" s="30"/>
      <c r="L60" s="30" t="s">
        <v>3</v>
      </c>
      <c r="M60" s="123"/>
    </row>
    <row r="61" spans="1:13" ht="17.100000000000001" customHeight="1">
      <c r="A61" s="40">
        <v>1</v>
      </c>
      <c r="B61" s="34"/>
      <c r="C61" s="38"/>
      <c r="D61" s="35"/>
      <c r="E61" s="35"/>
      <c r="F61" s="35"/>
      <c r="G61" s="35"/>
      <c r="H61" s="27"/>
      <c r="I61" s="16"/>
      <c r="J61" s="16"/>
      <c r="K61" s="38"/>
      <c r="L61" s="38"/>
      <c r="M61" s="76">
        <f>ROUNDDOWN(IF(I61="",H61,H61*I61*J61),0)</f>
        <v>0</v>
      </c>
    </row>
    <row r="62" spans="1:13" ht="17.100000000000001" customHeight="1">
      <c r="A62" s="40">
        <v>2</v>
      </c>
      <c r="B62" s="34"/>
      <c r="C62" s="38"/>
      <c r="D62" s="35"/>
      <c r="E62" s="35"/>
      <c r="F62" s="35"/>
      <c r="G62" s="35"/>
      <c r="H62" s="27"/>
      <c r="I62" s="16"/>
      <c r="J62" s="16"/>
      <c r="K62" s="38"/>
      <c r="L62" s="38"/>
      <c r="M62" s="76">
        <f t="shared" ref="M62:M65" si="4">ROUNDDOWN(IF(I62="",H62,H62*I62*J62),0)</f>
        <v>0</v>
      </c>
    </row>
    <row r="63" spans="1:13" ht="17.100000000000001" customHeight="1">
      <c r="A63" s="40">
        <v>3</v>
      </c>
      <c r="B63" s="34"/>
      <c r="C63" s="38"/>
      <c r="D63" s="35"/>
      <c r="E63" s="35"/>
      <c r="F63" s="35"/>
      <c r="G63" s="35"/>
      <c r="H63" s="27"/>
      <c r="I63" s="16"/>
      <c r="J63" s="16"/>
      <c r="K63" s="38"/>
      <c r="L63" s="38"/>
      <c r="M63" s="76">
        <f t="shared" si="4"/>
        <v>0</v>
      </c>
    </row>
    <row r="64" spans="1:13" ht="17.100000000000001" customHeight="1">
      <c r="A64" s="40">
        <v>4</v>
      </c>
      <c r="B64" s="34"/>
      <c r="C64" s="38"/>
      <c r="D64" s="35"/>
      <c r="E64" s="35"/>
      <c r="F64" s="35"/>
      <c r="G64" s="35"/>
      <c r="H64" s="27"/>
      <c r="I64" s="16"/>
      <c r="J64" s="16"/>
      <c r="K64" s="38"/>
      <c r="L64" s="38"/>
      <c r="M64" s="76">
        <f t="shared" si="4"/>
        <v>0</v>
      </c>
    </row>
    <row r="65" spans="1:13" ht="17.100000000000001" customHeight="1">
      <c r="A65" s="40">
        <v>5</v>
      </c>
      <c r="B65" s="34"/>
      <c r="C65" s="38"/>
      <c r="D65" s="35"/>
      <c r="E65" s="35"/>
      <c r="F65" s="35"/>
      <c r="G65" s="35"/>
      <c r="H65" s="27"/>
      <c r="I65" s="16"/>
      <c r="J65" s="16"/>
      <c r="K65" s="38"/>
      <c r="L65" s="38"/>
      <c r="M65" s="76">
        <f t="shared" si="4"/>
        <v>0</v>
      </c>
    </row>
    <row r="66" spans="1:13" ht="18" customHeight="1">
      <c r="B66" s="90"/>
      <c r="C66" s="90"/>
      <c r="D66" s="94"/>
      <c r="E66" s="94"/>
      <c r="F66" s="94"/>
      <c r="G66" s="94"/>
      <c r="H66" s="88"/>
      <c r="I66" s="89"/>
      <c r="J66" s="89"/>
      <c r="K66" s="90"/>
      <c r="L66" s="31" t="s">
        <v>7</v>
      </c>
      <c r="M66" s="76">
        <f>SUM(M61:M65)</f>
        <v>0</v>
      </c>
    </row>
    <row r="67" spans="1:13" ht="18" customHeight="1">
      <c r="B67" s="90"/>
      <c r="C67" s="90"/>
      <c r="D67" s="94"/>
      <c r="E67" s="94"/>
      <c r="F67" s="94"/>
      <c r="G67" s="94"/>
      <c r="H67" s="88"/>
      <c r="I67" s="89"/>
      <c r="J67" s="89"/>
      <c r="K67" s="90"/>
      <c r="L67" s="31"/>
      <c r="M67" s="97"/>
    </row>
    <row r="68" spans="1:13" ht="18" customHeight="1">
      <c r="B68" s="7" t="s">
        <v>56</v>
      </c>
    </row>
    <row r="69" spans="1:13" ht="17.100000000000001" customHeight="1">
      <c r="A69" s="106"/>
      <c r="B69" s="109" t="s">
        <v>35</v>
      </c>
      <c r="C69" s="109" t="s">
        <v>36</v>
      </c>
      <c r="D69" s="112" t="s">
        <v>47</v>
      </c>
      <c r="E69" s="113"/>
      <c r="F69" s="112" t="s">
        <v>37</v>
      </c>
      <c r="G69" s="113"/>
      <c r="H69" s="109" t="s">
        <v>76</v>
      </c>
      <c r="I69" s="109" t="s">
        <v>48</v>
      </c>
      <c r="J69" s="109" t="s">
        <v>49</v>
      </c>
      <c r="K69" s="112" t="s">
        <v>28</v>
      </c>
      <c r="L69" s="113"/>
      <c r="M69" s="121" t="s">
        <v>77</v>
      </c>
    </row>
    <row r="70" spans="1:13" ht="17.100000000000001" customHeight="1">
      <c r="A70" s="107"/>
      <c r="B70" s="110"/>
      <c r="C70" s="110"/>
      <c r="D70" s="114"/>
      <c r="E70" s="115"/>
      <c r="F70" s="114"/>
      <c r="G70" s="115"/>
      <c r="H70" s="110"/>
      <c r="I70" s="110"/>
      <c r="J70" s="110"/>
      <c r="K70" s="55"/>
      <c r="L70" s="57"/>
      <c r="M70" s="122"/>
    </row>
    <row r="71" spans="1:13" ht="17.100000000000001" customHeight="1">
      <c r="A71" s="107"/>
      <c r="B71" s="110"/>
      <c r="C71" s="110"/>
      <c r="D71" s="116"/>
      <c r="E71" s="117"/>
      <c r="F71" s="116"/>
      <c r="G71" s="117"/>
      <c r="H71" s="110"/>
      <c r="I71" s="110"/>
      <c r="J71" s="110"/>
      <c r="K71" s="55"/>
      <c r="L71" s="56"/>
      <c r="M71" s="122"/>
    </row>
    <row r="72" spans="1:13" ht="17.100000000000001" customHeight="1">
      <c r="A72" s="108"/>
      <c r="B72" s="111"/>
      <c r="C72" s="111"/>
      <c r="D72" s="46" t="s">
        <v>2</v>
      </c>
      <c r="E72" s="46" t="s">
        <v>1</v>
      </c>
      <c r="F72" s="46" t="s">
        <v>2</v>
      </c>
      <c r="G72" s="46" t="s">
        <v>1</v>
      </c>
      <c r="H72" s="111"/>
      <c r="I72" s="111"/>
      <c r="J72" s="111"/>
      <c r="K72" s="30"/>
      <c r="L72" s="30" t="s">
        <v>3</v>
      </c>
      <c r="M72" s="123"/>
    </row>
    <row r="73" spans="1:13" ht="17.100000000000001" customHeight="1">
      <c r="A73" s="40">
        <v>1</v>
      </c>
      <c r="B73" s="34"/>
      <c r="C73" s="38"/>
      <c r="D73" s="35"/>
      <c r="E73" s="35"/>
      <c r="F73" s="35"/>
      <c r="G73" s="35"/>
      <c r="H73" s="27"/>
      <c r="I73" s="16"/>
      <c r="J73" s="16"/>
      <c r="K73" s="38"/>
      <c r="L73" s="38"/>
      <c r="M73" s="76">
        <f>ROUNDDOWN(IF(I73="",H73,H73*I73*J73),0)</f>
        <v>0</v>
      </c>
    </row>
    <row r="74" spans="1:13" ht="17.100000000000001" customHeight="1">
      <c r="A74" s="40">
        <v>2</v>
      </c>
      <c r="B74" s="34"/>
      <c r="C74" s="38"/>
      <c r="D74" s="35"/>
      <c r="E74" s="35"/>
      <c r="F74" s="35"/>
      <c r="G74" s="35"/>
      <c r="H74" s="27"/>
      <c r="I74" s="16"/>
      <c r="J74" s="16"/>
      <c r="K74" s="38"/>
      <c r="L74" s="38"/>
      <c r="M74" s="76">
        <f t="shared" ref="M74:M77" si="5">ROUNDDOWN(IF(I74="",H74,H74*I74*J74),0)</f>
        <v>0</v>
      </c>
    </row>
    <row r="75" spans="1:13" ht="17.100000000000001" customHeight="1">
      <c r="A75" s="40">
        <v>3</v>
      </c>
      <c r="B75" s="34"/>
      <c r="C75" s="38"/>
      <c r="D75" s="35"/>
      <c r="E75" s="35"/>
      <c r="F75" s="35"/>
      <c r="G75" s="35"/>
      <c r="H75" s="27"/>
      <c r="I75" s="16"/>
      <c r="J75" s="16"/>
      <c r="K75" s="38"/>
      <c r="L75" s="38"/>
      <c r="M75" s="76">
        <f t="shared" si="5"/>
        <v>0</v>
      </c>
    </row>
    <row r="76" spans="1:13" ht="17.100000000000001" customHeight="1">
      <c r="A76" s="40">
        <v>4</v>
      </c>
      <c r="B76" s="34"/>
      <c r="C76" s="38"/>
      <c r="D76" s="35"/>
      <c r="E76" s="35"/>
      <c r="F76" s="35"/>
      <c r="G76" s="35"/>
      <c r="H76" s="27"/>
      <c r="I76" s="16"/>
      <c r="J76" s="16"/>
      <c r="K76" s="38"/>
      <c r="L76" s="38"/>
      <c r="M76" s="76">
        <f t="shared" si="5"/>
        <v>0</v>
      </c>
    </row>
    <row r="77" spans="1:13" ht="17.100000000000001" customHeight="1">
      <c r="A77" s="40">
        <v>5</v>
      </c>
      <c r="B77" s="34"/>
      <c r="C77" s="38"/>
      <c r="D77" s="35"/>
      <c r="E77" s="35"/>
      <c r="F77" s="35"/>
      <c r="G77" s="35"/>
      <c r="H77" s="27"/>
      <c r="I77" s="16"/>
      <c r="J77" s="16"/>
      <c r="K77" s="38"/>
      <c r="L77" s="38"/>
      <c r="M77" s="76">
        <f t="shared" si="5"/>
        <v>0</v>
      </c>
    </row>
    <row r="78" spans="1:13" ht="17.100000000000001" customHeight="1">
      <c r="B78" s="90"/>
      <c r="C78" s="90"/>
      <c r="D78" s="94"/>
      <c r="E78" s="94"/>
      <c r="F78" s="94"/>
      <c r="G78" s="94"/>
      <c r="H78" s="88"/>
      <c r="I78" s="89"/>
      <c r="J78" s="89"/>
      <c r="K78" s="90"/>
      <c r="L78" s="31" t="s">
        <v>7</v>
      </c>
      <c r="M78" s="76">
        <f>SUM(M73:M77)</f>
        <v>0</v>
      </c>
    </row>
    <row r="79" spans="1:13" ht="17.100000000000001" customHeight="1">
      <c r="B79" s="90"/>
      <c r="C79" s="90"/>
      <c r="D79" s="94"/>
      <c r="E79" s="94"/>
      <c r="F79" s="94"/>
      <c r="G79" s="94"/>
      <c r="H79" s="88"/>
      <c r="I79" s="89"/>
      <c r="J79" s="89"/>
      <c r="K79" s="90"/>
      <c r="L79" s="31"/>
      <c r="M79" s="97"/>
    </row>
    <row r="80" spans="1:13" ht="20.100000000000001" customHeight="1">
      <c r="B80" s="91"/>
      <c r="C80" s="92"/>
      <c r="D80" s="93"/>
      <c r="E80" s="50" t="s">
        <v>33</v>
      </c>
      <c r="F80" s="50" t="s">
        <v>34</v>
      </c>
      <c r="G80" s="50" t="s">
        <v>7</v>
      </c>
    </row>
    <row r="81" spans="2:10" ht="20.100000000000001" customHeight="1">
      <c r="B81" s="60" t="s">
        <v>50</v>
      </c>
      <c r="C81" s="61"/>
      <c r="D81" s="62"/>
      <c r="E81" s="77">
        <f>M25</f>
        <v>0</v>
      </c>
      <c r="F81" s="77">
        <f>M37</f>
        <v>0</v>
      </c>
      <c r="G81" s="77">
        <f t="shared" ref="G81:G87" si="6">SUM(E81:F81)</f>
        <v>0</v>
      </c>
    </row>
    <row r="82" spans="2:10" ht="20.100000000000001" customHeight="1">
      <c r="B82" s="63" t="s">
        <v>51</v>
      </c>
      <c r="C82" s="64"/>
      <c r="D82" s="65"/>
      <c r="E82" s="78"/>
      <c r="F82" s="79">
        <f>M47</f>
        <v>0</v>
      </c>
      <c r="G82" s="78">
        <f t="shared" si="6"/>
        <v>0</v>
      </c>
    </row>
    <row r="83" spans="2:10" ht="20.100000000000001" customHeight="1">
      <c r="B83" s="63" t="s">
        <v>69</v>
      </c>
      <c r="C83" s="64"/>
      <c r="D83" s="65"/>
      <c r="E83" s="78"/>
      <c r="F83" s="79">
        <f>'シート①-2'!AA44</f>
        <v>0</v>
      </c>
      <c r="G83" s="78">
        <f t="shared" si="6"/>
        <v>0</v>
      </c>
    </row>
    <row r="84" spans="2:10" ht="20.100000000000001" customHeight="1">
      <c r="B84" s="63" t="s">
        <v>73</v>
      </c>
      <c r="C84" s="64"/>
      <c r="D84" s="65"/>
      <c r="E84" s="78"/>
      <c r="F84" s="79">
        <f>M56</f>
        <v>0</v>
      </c>
      <c r="G84" s="78">
        <f t="shared" si="6"/>
        <v>0</v>
      </c>
    </row>
    <row r="85" spans="2:10" ht="20.100000000000001" customHeight="1">
      <c r="B85" s="63" t="s">
        <v>71</v>
      </c>
      <c r="C85" s="64"/>
      <c r="D85" s="65"/>
      <c r="E85" s="78"/>
      <c r="F85" s="79">
        <f>M66</f>
        <v>0</v>
      </c>
      <c r="G85" s="78">
        <f t="shared" si="6"/>
        <v>0</v>
      </c>
    </row>
    <row r="86" spans="2:10" ht="20.100000000000001" customHeight="1">
      <c r="B86" s="63" t="s">
        <v>72</v>
      </c>
      <c r="C86" s="64"/>
      <c r="D86" s="65"/>
      <c r="E86" s="78"/>
      <c r="F86" s="79">
        <f>M78</f>
        <v>0</v>
      </c>
      <c r="G86" s="78">
        <f t="shared" si="6"/>
        <v>0</v>
      </c>
    </row>
    <row r="87" spans="2:10" ht="20.100000000000001" customHeight="1">
      <c r="B87" s="70" t="s">
        <v>70</v>
      </c>
      <c r="C87" s="71"/>
      <c r="D87" s="72"/>
      <c r="E87" s="80"/>
      <c r="F87" s="81">
        <f>'シート①-3'!AA44</f>
        <v>0</v>
      </c>
      <c r="G87" s="78">
        <f t="shared" si="6"/>
        <v>0</v>
      </c>
    </row>
    <row r="88" spans="2:10" ht="20.100000000000001" customHeight="1">
      <c r="B88" s="132" t="s">
        <v>78</v>
      </c>
      <c r="C88" s="133"/>
      <c r="D88" s="134"/>
      <c r="E88" s="82"/>
      <c r="F88" s="82"/>
      <c r="G88" s="82">
        <f>SUM(G81:G87)</f>
        <v>0</v>
      </c>
    </row>
    <row r="89" spans="2:10" ht="17.100000000000001" customHeight="1">
      <c r="B89" s="7"/>
    </row>
    <row r="90" spans="2:10" ht="15" customHeight="1">
      <c r="J90" s="59"/>
    </row>
  </sheetData>
  <sheetProtection algorithmName="SHA-512" hashValue="c+BUe2W2JTasaO3khloLNPQ7MFjNBffSjnl3EiAE73APpMVreikfFLtBKgiXYB+JT1bRfYWZzu7GsvpUzdEPYw==" saltValue="0zL2OfYCF7QcJ19PbjNo/w==" spinCount="100000" sheet="1" objects="1" scenarios="1"/>
  <mergeCells count="60">
    <mergeCell ref="I11:I12"/>
    <mergeCell ref="J11:J12"/>
    <mergeCell ref="K11:L11"/>
    <mergeCell ref="M11:M12"/>
    <mergeCell ref="B88:D88"/>
    <mergeCell ref="J30:J31"/>
    <mergeCell ref="H30:H31"/>
    <mergeCell ref="K30:L30"/>
    <mergeCell ref="M30:M31"/>
    <mergeCell ref="I30:I31"/>
    <mergeCell ref="M59:M60"/>
    <mergeCell ref="H59:H60"/>
    <mergeCell ref="I59:I60"/>
    <mergeCell ref="J59:J60"/>
    <mergeCell ref="K59:L59"/>
    <mergeCell ref="M40:M41"/>
    <mergeCell ref="B3:C3"/>
    <mergeCell ref="D3:E3"/>
    <mergeCell ref="B4:C5"/>
    <mergeCell ref="B11:E11"/>
    <mergeCell ref="F11:G11"/>
    <mergeCell ref="A30:A31"/>
    <mergeCell ref="B30:B31"/>
    <mergeCell ref="C30:C31"/>
    <mergeCell ref="D30:E30"/>
    <mergeCell ref="F30:G30"/>
    <mergeCell ref="A40:A41"/>
    <mergeCell ref="B40:B41"/>
    <mergeCell ref="C40:C41"/>
    <mergeCell ref="D40:E40"/>
    <mergeCell ref="F40:G40"/>
    <mergeCell ref="A49:A50"/>
    <mergeCell ref="B49:B50"/>
    <mergeCell ref="C49:C50"/>
    <mergeCell ref="D49:E49"/>
    <mergeCell ref="F49:G49"/>
    <mergeCell ref="A59:A60"/>
    <mergeCell ref="B59:B60"/>
    <mergeCell ref="C59:C60"/>
    <mergeCell ref="D59:E59"/>
    <mergeCell ref="F59:G59"/>
    <mergeCell ref="H40:H41"/>
    <mergeCell ref="I40:I41"/>
    <mergeCell ref="J40:J41"/>
    <mergeCell ref="K40:L40"/>
    <mergeCell ref="M69:M72"/>
    <mergeCell ref="J69:J72"/>
    <mergeCell ref="K69:L69"/>
    <mergeCell ref="H49:H50"/>
    <mergeCell ref="I49:I50"/>
    <mergeCell ref="J49:J50"/>
    <mergeCell ref="K49:L49"/>
    <mergeCell ref="M49:M50"/>
    <mergeCell ref="A69:A72"/>
    <mergeCell ref="B69:B72"/>
    <mergeCell ref="C69:C72"/>
    <mergeCell ref="H69:H72"/>
    <mergeCell ref="I69:I72"/>
    <mergeCell ref="D69:E71"/>
    <mergeCell ref="F69:G71"/>
  </mergeCells>
  <phoneticPr fontId="4"/>
  <conditionalFormatting sqref="B66:K67 D6:E7">
    <cfRule type="expression" dxfId="93" priority="69">
      <formula>B6&lt;&gt;""</formula>
    </cfRule>
  </conditionalFormatting>
  <conditionalFormatting sqref="B78:K79">
    <cfRule type="expression" dxfId="92" priority="62">
      <formula>B78&lt;&gt;""</formula>
    </cfRule>
  </conditionalFormatting>
  <conditionalFormatting sqref="B13:L24 F25:G25">
    <cfRule type="expression" dxfId="91" priority="3">
      <formula>B13&lt;&gt;""</formula>
    </cfRule>
  </conditionalFormatting>
  <conditionalFormatting sqref="B32:L36 B73:L77 B42:L46 B51:L55 B61:L65">
    <cfRule type="expression" dxfId="90" priority="96">
      <formula>B32&lt;&gt;""</formula>
    </cfRule>
  </conditionalFormatting>
  <conditionalFormatting sqref="D4:D5">
    <cfRule type="expression" dxfId="89" priority="5">
      <formula>D4&lt;&gt;""</formula>
    </cfRule>
  </conditionalFormatting>
  <conditionalFormatting sqref="D3:E3">
    <cfRule type="expression" dxfId="88" priority="1">
      <formula>$D$3&lt;&gt;""</formula>
    </cfRule>
  </conditionalFormatting>
  <conditionalFormatting sqref="D32:E36">
    <cfRule type="expression" dxfId="87" priority="91">
      <formula>AND($D32&lt;&gt;"",$E32&lt;&gt;"",($E32-$D32)&lt;0)</formula>
    </cfRule>
  </conditionalFormatting>
  <conditionalFormatting sqref="D42:E46">
    <cfRule type="expression" dxfId="86" priority="40">
      <formula>AND($D42&lt;&gt;"",$E42&lt;&gt;"",($E42-$D42)&lt;0)</formula>
    </cfRule>
  </conditionalFormatting>
  <conditionalFormatting sqref="D51:E55">
    <cfRule type="expression" dxfId="85" priority="29">
      <formula>AND($D51&lt;&gt;"",$E51&lt;&gt;"",($E51-$D51)&lt;0)</formula>
    </cfRule>
  </conditionalFormatting>
  <conditionalFormatting sqref="D61:E67">
    <cfRule type="expression" dxfId="84" priority="12">
      <formula>AND($D61&lt;&gt;"",$E61&lt;&gt;"",($E61-$D61)&lt;0)</formula>
    </cfRule>
  </conditionalFormatting>
  <conditionalFormatting sqref="D73:E79">
    <cfRule type="expression" dxfId="83" priority="61">
      <formula>AND($D73&lt;&gt;"",$E73&lt;&gt;"",($E73-$D73)&lt;0)</formula>
    </cfRule>
  </conditionalFormatting>
  <conditionalFormatting sqref="E5">
    <cfRule type="expression" dxfId="82" priority="4">
      <formula>E5&lt;&gt;""</formula>
    </cfRule>
  </conditionalFormatting>
  <conditionalFormatting sqref="F13:F25 F32:F36 F42:F46 F51:F55 F61:F67 F73:F79">
    <cfRule type="expression" dxfId="81" priority="6">
      <formula>AND(#REF!&lt;&gt;"",$F13&lt;&gt;"",($F13-#REF!)&lt;0)</formula>
    </cfRule>
  </conditionalFormatting>
  <conditionalFormatting sqref="F32 D32:D36 F42 D42:D46 F51 D51:D55 D61:D67 D73:D79">
    <cfRule type="expression" dxfId="80" priority="166">
      <formula>AND(#REF!&lt;&gt;"",$D32&lt;&gt;"",($D32-#REF!)&lt;0)</formula>
    </cfRule>
  </conditionalFormatting>
  <conditionalFormatting sqref="F61">
    <cfRule type="expression" dxfId="79" priority="188">
      <formula>AND(#REF!&lt;&gt;"",$D61&lt;&gt;"",($D61-#REF!)&lt;0)</formula>
    </cfRule>
    <cfRule type="expression" dxfId="78" priority="189">
      <formula>AND(#REF!&lt;&gt;"",$F61&lt;&gt;"",($F61-#REF!)&lt;0)</formula>
    </cfRule>
  </conditionalFormatting>
  <conditionalFormatting sqref="F13:G25">
    <cfRule type="expression" dxfId="77" priority="2">
      <formula>AND($F13&lt;&gt;"",$G13&lt;&gt;"",($G13-$F13)&lt;0)</formula>
    </cfRule>
  </conditionalFormatting>
  <conditionalFormatting sqref="F32:G32">
    <cfRule type="expression" dxfId="76" priority="44">
      <formula>AND($D32&lt;&gt;"",$E32&lt;&gt;"",($E32-$D32)&lt;0)</formula>
    </cfRule>
  </conditionalFormatting>
  <conditionalFormatting sqref="F32:G36">
    <cfRule type="expression" dxfId="75" priority="90">
      <formula>AND($F32&lt;&gt;"",$G32&lt;&gt;"",($G32-$F32)&lt;0)</formula>
    </cfRule>
  </conditionalFormatting>
  <conditionalFormatting sqref="F42:G42">
    <cfRule type="expression" dxfId="74" priority="36">
      <formula>AND($D42&lt;&gt;"",$E42&lt;&gt;"",($E42-$D42)&lt;0)</formula>
    </cfRule>
  </conditionalFormatting>
  <conditionalFormatting sqref="F42:G46">
    <cfRule type="expression" dxfId="73" priority="39">
      <formula>AND($F42&lt;&gt;"",$G42&lt;&gt;"",($G42-$F42)&lt;0)</formula>
    </cfRule>
  </conditionalFormatting>
  <conditionalFormatting sqref="F51:G51">
    <cfRule type="expression" dxfId="72" priority="25">
      <formula>AND($D51&lt;&gt;"",$E51&lt;&gt;"",($E51-$D51)&lt;0)</formula>
    </cfRule>
  </conditionalFormatting>
  <conditionalFormatting sqref="F51:G55">
    <cfRule type="expression" dxfId="71" priority="28">
      <formula>AND($F51&lt;&gt;"",$G51&lt;&gt;"",($G51-$F51)&lt;0)</formula>
    </cfRule>
  </conditionalFormatting>
  <conditionalFormatting sqref="F61:G61">
    <cfRule type="expression" dxfId="70" priority="8">
      <formula>AND($D61&lt;&gt;"",$E61&lt;&gt;"",($E61-$D61)&lt;0)</formula>
    </cfRule>
  </conditionalFormatting>
  <conditionalFormatting sqref="F61:G67">
    <cfRule type="expression" dxfId="69" priority="11">
      <formula>AND($F61&lt;&gt;"",$G61&lt;&gt;"",($G61-$F61)&lt;0)</formula>
    </cfRule>
  </conditionalFormatting>
  <conditionalFormatting sqref="F73:G79">
    <cfRule type="expression" dxfId="68" priority="60">
      <formula>AND($F73&lt;&gt;"",$G73&lt;&gt;"",($G73-$F73)&lt;0)</formula>
    </cfRule>
  </conditionalFormatting>
  <conditionalFormatting sqref="G13:G25 G32:G36 G42:G46 G51:G55 G61:G67 G73:G79">
    <cfRule type="expression" dxfId="67" priority="7">
      <formula>AND(#REF!&lt;&gt;"",$G13&lt;&gt;"",($G13-#REF!)&lt;0)</formula>
    </cfRule>
  </conditionalFormatting>
  <conditionalFormatting sqref="G32 E32:E36 G42 E42:E46 G51 E51:E55 E61:E67 E73:E79">
    <cfRule type="expression" dxfId="66" priority="173">
      <formula>AND(#REF!&lt;&gt;"",$E32&lt;&gt;"",($E32-#REF!)&lt;0)</formula>
    </cfRule>
  </conditionalFormatting>
  <conditionalFormatting sqref="G61">
    <cfRule type="expression" dxfId="65" priority="200">
      <formula>AND(#REF!&lt;&gt;"",$E61&lt;&gt;"",($E61-#REF!)&lt;0)</formula>
    </cfRule>
    <cfRule type="expression" dxfId="64" priority="201">
      <formula>AND(#REF!&lt;&gt;"",$G61&lt;&gt;"",($G61-#REF!)&lt;0)</formula>
    </cfRule>
  </conditionalFormatting>
  <dataValidations count="3">
    <dataValidation type="whole" operator="greaterThanOrEqual" allowBlank="1" showInputMessage="1" showErrorMessage="1" error="小数点以下の数値が出ない様に入力して下さい。" sqref="H32:H36 H42:H46 H61:H67 H51:H55 H73:H79" xr:uid="{00000000-0002-0000-0900-000000000000}">
      <formula1>0</formula1>
    </dataValidation>
    <dataValidation type="date" operator="greaterThanOrEqual" allowBlank="1" showInputMessage="1" showErrorMessage="1" error="日付を入力して下さい。_x000a_&quot;2023/1/1&quot;の様にご入力下さい。" sqref="F13:G25 D32:G36 D42:G46 D51:G55 D61:G67 D73:G79" xr:uid="{00000000-0002-0000-0900-000001000000}">
      <formula1>1</formula1>
    </dataValidation>
    <dataValidation type="list" allowBlank="1" showInputMessage="1" showErrorMessage="1" sqref="K13:K24" xr:uid="{184916D1-E3E0-40DF-9DB2-492B409DBF63}">
      <formula1>"源泉徴収票,賃金台帳,税務申告書の該当部分・BIMに係る受託業務の契約書・請求書,派遣契約書・請求書"</formula1>
    </dataValidation>
  </dataValidations>
  <pageMargins left="0.70866141732283472" right="0.31496062992125984" top="0.74803149606299213" bottom="0.74803149606299213" header="0.31496062992125984" footer="0.31496062992125984"/>
  <pageSetup paperSize="9" scale="54" fitToHeight="0" orientation="landscape" r:id="rId1"/>
  <headerFooter>
    <oddHeader>&amp;F</oddHeader>
  </headerFooter>
  <rowBreaks count="1" manualBreakCount="1">
    <brk id="47" max="1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D76FE-C854-4B80-835A-77966BF37BE5}">
  <sheetPr>
    <tabColor theme="4" tint="0.79998168889431442"/>
    <pageSetUpPr fitToPage="1"/>
  </sheetPr>
  <dimension ref="A1:AB45"/>
  <sheetViews>
    <sheetView view="pageBreakPreview" zoomScale="75" zoomScaleNormal="80" zoomScaleSheetLayoutView="75" workbookViewId="0">
      <selection activeCell="B10" sqref="B10"/>
    </sheetView>
  </sheetViews>
  <sheetFormatPr defaultColWidth="9" defaultRowHeight="15" customHeight="1"/>
  <cols>
    <col min="1" max="1" width="4" style="1" customWidth="1"/>
    <col min="2" max="2" width="9.625" style="1" customWidth="1"/>
    <col min="3" max="3" width="25" style="1" customWidth="1"/>
    <col min="4" max="4" width="9.5" style="1" customWidth="1"/>
    <col min="5" max="5" width="6.625" style="1" customWidth="1"/>
    <col min="6" max="6" width="13.75" style="1" customWidth="1"/>
    <col min="7" max="7" width="8.25" style="1" customWidth="1"/>
    <col min="8" max="8" width="11.625" style="1" customWidth="1"/>
    <col min="9" max="9" width="12.375" style="1" customWidth="1"/>
    <col min="10" max="10" width="11.625" style="1" customWidth="1"/>
    <col min="11" max="11" width="10.875" style="1" customWidth="1"/>
    <col min="12" max="12" width="8.875" style="1" customWidth="1"/>
    <col min="13" max="17" width="12.625" style="1" customWidth="1"/>
    <col min="18" max="21" width="8.625" style="1" hidden="1" customWidth="1"/>
    <col min="22" max="23" width="8.625" style="1" customWidth="1"/>
    <col min="24" max="24" width="7.375" style="1" customWidth="1"/>
    <col min="25" max="25" width="7.5" style="1" customWidth="1"/>
    <col min="26" max="27" width="15.625" style="8" customWidth="1"/>
    <col min="28" max="28" width="15.5" style="8" hidden="1" customWidth="1"/>
    <col min="29" max="29" width="15.25" style="1" customWidth="1"/>
    <col min="30" max="30" width="18.125" style="1" bestFit="1" customWidth="1"/>
    <col min="31" max="32" width="21" style="1" bestFit="1" customWidth="1"/>
    <col min="33" max="34" width="16.625" style="1" customWidth="1"/>
    <col min="35" max="35" width="10.625" style="1" customWidth="1"/>
    <col min="36" max="16384" width="9" style="1"/>
  </cols>
  <sheetData>
    <row r="1" spans="1:28" ht="21" customHeight="1">
      <c r="B1" s="12" t="s">
        <v>57</v>
      </c>
      <c r="C1" s="36"/>
    </row>
    <row r="2" spans="1:28" s="6" customFormat="1" ht="24" customHeight="1">
      <c r="B2" s="7"/>
      <c r="C2" s="12"/>
      <c r="D2" s="12"/>
      <c r="E2" s="12"/>
      <c r="Z2" s="12"/>
      <c r="AA2" s="12"/>
      <c r="AB2" s="12"/>
    </row>
    <row r="3" spans="1:28" ht="18" customHeight="1">
      <c r="B3" s="119" t="s">
        <v>38</v>
      </c>
      <c r="C3" s="119"/>
      <c r="D3" s="137">
        <f>'シート①(交付)'!D3</f>
        <v>0</v>
      </c>
      <c r="E3" s="137"/>
      <c r="F3" s="137"/>
    </row>
    <row r="4" spans="1:28" ht="18" customHeight="1">
      <c r="B4" s="119" t="s">
        <v>31</v>
      </c>
      <c r="C4" s="119"/>
      <c r="D4" s="135" t="s">
        <v>2</v>
      </c>
      <c r="E4" s="135"/>
      <c r="F4" s="52" t="s">
        <v>1</v>
      </c>
    </row>
    <row r="5" spans="1:28" ht="18" customHeight="1">
      <c r="B5" s="119"/>
      <c r="C5" s="119"/>
      <c r="D5" s="136">
        <f>'シート①(交付)'!D5</f>
        <v>0</v>
      </c>
      <c r="E5" s="136"/>
      <c r="F5" s="53">
        <f>'シート①(交付)'!E5</f>
        <v>0</v>
      </c>
      <c r="G5" s="45" t="s">
        <v>84</v>
      </c>
      <c r="R5" s="145" t="s">
        <v>92</v>
      </c>
      <c r="S5" s="145"/>
      <c r="T5" s="145"/>
      <c r="U5" s="145"/>
    </row>
    <row r="6" spans="1:28" ht="18" customHeight="1"/>
    <row r="7" spans="1:28" s="6" customFormat="1" ht="18" customHeight="1">
      <c r="B7" s="7" t="s">
        <v>61</v>
      </c>
      <c r="C7" s="12"/>
      <c r="D7" s="12"/>
      <c r="E7" s="12"/>
      <c r="F7" s="12"/>
      <c r="G7" s="12"/>
      <c r="H7" s="12"/>
      <c r="I7" s="12"/>
      <c r="J7" s="12"/>
      <c r="K7" s="12"/>
      <c r="L7" s="12"/>
      <c r="Z7" s="12"/>
      <c r="AA7" s="12"/>
      <c r="AB7" s="12"/>
    </row>
    <row r="8" spans="1:28" ht="27.75" customHeight="1">
      <c r="A8" s="140"/>
      <c r="B8" s="141" t="s">
        <v>5</v>
      </c>
      <c r="C8" s="141" t="s">
        <v>6</v>
      </c>
      <c r="D8" s="141" t="s">
        <v>16</v>
      </c>
      <c r="E8" s="141" t="s">
        <v>96</v>
      </c>
      <c r="F8" s="141" t="s">
        <v>17</v>
      </c>
      <c r="G8" s="141" t="s">
        <v>18</v>
      </c>
      <c r="H8" s="141" t="s">
        <v>10</v>
      </c>
      <c r="I8" s="141" t="s">
        <v>62</v>
      </c>
      <c r="J8" s="141" t="s">
        <v>63</v>
      </c>
      <c r="K8" s="143" t="s">
        <v>4</v>
      </c>
      <c r="L8" s="144"/>
      <c r="M8" s="138" t="s">
        <v>19</v>
      </c>
      <c r="N8" s="146" t="s">
        <v>88</v>
      </c>
      <c r="O8" s="147"/>
      <c r="P8" s="148" t="s">
        <v>64</v>
      </c>
      <c r="Q8" s="149"/>
      <c r="R8" s="13"/>
      <c r="S8" s="150" t="s">
        <v>11</v>
      </c>
      <c r="T8" s="151"/>
      <c r="U8" s="14"/>
      <c r="V8" s="146" t="s">
        <v>29</v>
      </c>
      <c r="W8" s="146"/>
      <c r="X8" s="146" t="s">
        <v>30</v>
      </c>
      <c r="Y8" s="146"/>
      <c r="Z8" s="141" t="s">
        <v>79</v>
      </c>
      <c r="AA8" s="141" t="s">
        <v>68</v>
      </c>
      <c r="AB8" s="141" t="s">
        <v>67</v>
      </c>
    </row>
    <row r="9" spans="1:28" ht="30.75" customHeight="1">
      <c r="A9" s="140"/>
      <c r="B9" s="142"/>
      <c r="C9" s="142"/>
      <c r="D9" s="142"/>
      <c r="E9" s="142"/>
      <c r="F9" s="142"/>
      <c r="G9" s="142"/>
      <c r="H9" s="142"/>
      <c r="I9" s="142"/>
      <c r="J9" s="142"/>
      <c r="K9" s="11"/>
      <c r="L9" s="11" t="s">
        <v>3</v>
      </c>
      <c r="M9" s="139"/>
      <c r="N9" s="2" t="s">
        <v>2</v>
      </c>
      <c r="O9" s="2" t="s">
        <v>1</v>
      </c>
      <c r="P9" s="2" t="s">
        <v>2</v>
      </c>
      <c r="Q9" s="2" t="s">
        <v>1</v>
      </c>
      <c r="R9" s="2" t="s">
        <v>13</v>
      </c>
      <c r="S9" s="2" t="s">
        <v>2</v>
      </c>
      <c r="T9" s="2" t="s">
        <v>1</v>
      </c>
      <c r="U9" s="2" t="s">
        <v>13</v>
      </c>
      <c r="V9" s="2" t="s">
        <v>14</v>
      </c>
      <c r="W9" s="2" t="s">
        <v>15</v>
      </c>
      <c r="X9" s="2" t="s">
        <v>14</v>
      </c>
      <c r="Y9" s="2" t="s">
        <v>15</v>
      </c>
      <c r="Z9" s="142"/>
      <c r="AA9" s="142"/>
      <c r="AB9" s="142"/>
    </row>
    <row r="10" spans="1:28" ht="18" customHeight="1">
      <c r="A10" s="39">
        <v>1</v>
      </c>
      <c r="B10" s="38"/>
      <c r="C10" s="58"/>
      <c r="D10" s="38"/>
      <c r="E10" s="37"/>
      <c r="F10" s="28"/>
      <c r="G10" s="29"/>
      <c r="H10" s="83">
        <f>F10*G10</f>
        <v>0</v>
      </c>
      <c r="I10" s="16"/>
      <c r="J10" s="83">
        <f>ROUNDDOWN(IF(I10="",H10,H10*I10),0)</f>
        <v>0</v>
      </c>
      <c r="K10" s="21"/>
      <c r="L10" s="38"/>
      <c r="M10" s="15"/>
      <c r="N10" s="15"/>
      <c r="O10" s="15"/>
      <c r="P10" s="15"/>
      <c r="Q10" s="15"/>
      <c r="R10" s="5" t="e">
        <f>EOMONTH(Q10,0)-EOMONTH(P10,-1)</f>
        <v>#NUM!</v>
      </c>
      <c r="S10" s="10">
        <v>46054</v>
      </c>
      <c r="T10" s="9">
        <f>EOMONTH(Q10,0)</f>
        <v>31</v>
      </c>
      <c r="U10" s="5">
        <f>EOMONTH(T10,0)+1-S10</f>
        <v>-46022</v>
      </c>
      <c r="V10" s="84">
        <v>0</v>
      </c>
      <c r="W10" s="85">
        <v>1</v>
      </c>
      <c r="X10" s="86">
        <f>IF(Q10="",0,ROUNDDOWN(YEARFRAC(EOMONTH(M10,-1)+1,EOMONTH(Q10,0)+1,1),2))</f>
        <v>0</v>
      </c>
      <c r="Y10" s="85">
        <f>IF(OR(F10&lt;20000,YEARFRAC(Q10,O10+1,1)&lt;0.25,E10=1),0,VLOOKUP(E10,減価償却!$B$4:$R$15,MATCH('シート①-2'!X10,減価償却!$T$3:$T$18,-1)+1,1))</f>
        <v>0</v>
      </c>
      <c r="Z10" s="87">
        <f>ROUNDDOWN(J10*(1-Y10),0)</f>
        <v>0</v>
      </c>
      <c r="AA10" s="87">
        <f>Z10*1.1</f>
        <v>0</v>
      </c>
      <c r="AB10" s="87">
        <f>ROUNDDOWN(IF(OR(Z10=0,F10&lt;20000),0,IF(U10&lt;0,0,Z10*U10/R10)),0)</f>
        <v>0</v>
      </c>
    </row>
    <row r="11" spans="1:28" ht="18" customHeight="1">
      <c r="A11" s="39">
        <v>2</v>
      </c>
      <c r="B11" s="38"/>
      <c r="C11" s="28"/>
      <c r="D11" s="38"/>
      <c r="E11" s="37"/>
      <c r="F11" s="28"/>
      <c r="G11" s="29"/>
      <c r="H11" s="83">
        <f t="shared" ref="H11:H43" si="0">F11*G11</f>
        <v>0</v>
      </c>
      <c r="I11" s="16"/>
      <c r="J11" s="83">
        <f t="shared" ref="J11:J43" si="1">ROUNDDOWN(IF(I11="",H11,H11*I11),0)</f>
        <v>0</v>
      </c>
      <c r="K11" s="21"/>
      <c r="L11" s="38"/>
      <c r="M11" s="15"/>
      <c r="N11" s="15"/>
      <c r="O11" s="15"/>
      <c r="P11" s="15"/>
      <c r="Q11" s="15"/>
      <c r="R11" s="5" t="e">
        <f t="shared" ref="R11:R43" si="2">EOMONTH(Q11,0)-EOMONTH(P11,-1)</f>
        <v>#NUM!</v>
      </c>
      <c r="S11" s="10">
        <v>46054</v>
      </c>
      <c r="T11" s="9">
        <f>EOMONTH(Q11,0)</f>
        <v>31</v>
      </c>
      <c r="U11" s="5">
        <f t="shared" ref="U11:U43" si="3">EOMONTH(T11,0)+1-S11</f>
        <v>-46022</v>
      </c>
      <c r="V11" s="84">
        <v>0</v>
      </c>
      <c r="W11" s="85">
        <v>1</v>
      </c>
      <c r="X11" s="86">
        <f t="shared" ref="X11:X43" si="4">IF(Q11="",0,ROUNDDOWN(YEARFRAC(EOMONTH(M11,-1)+1,EOMONTH(Q11,0)+1,1),2))</f>
        <v>0</v>
      </c>
      <c r="Y11" s="85">
        <f>IF(OR(F11&lt;20000,YEARFRAC(Q11,O11+1,1)&lt;0.25,E11=1),0,VLOOKUP(E11,減価償却!$B$4:$R$15,MATCH('シート①-2'!X11,減価償却!$T$3:$T$18,-1)+1,1))</f>
        <v>0</v>
      </c>
      <c r="Z11" s="87">
        <f t="shared" ref="Z11:Z43" si="5">ROUNDDOWN(J11*(1-Y11),0)</f>
        <v>0</v>
      </c>
      <c r="AA11" s="87">
        <f t="shared" ref="AA11:AA43" si="6">Z11*1.1</f>
        <v>0</v>
      </c>
      <c r="AB11" s="87">
        <f>ROUNDDOWN(IF(OR(Z11=0,F11&lt;20000),0,IF(U11&lt;0,0,Z11*U11/R11)),0)</f>
        <v>0</v>
      </c>
    </row>
    <row r="12" spans="1:28" ht="18" customHeight="1">
      <c r="A12" s="39">
        <v>3</v>
      </c>
      <c r="B12" s="38"/>
      <c r="C12" s="29"/>
      <c r="D12" s="38"/>
      <c r="E12" s="37"/>
      <c r="F12" s="28"/>
      <c r="G12" s="29"/>
      <c r="H12" s="83">
        <f t="shared" si="0"/>
        <v>0</v>
      </c>
      <c r="I12" s="16"/>
      <c r="J12" s="83">
        <f t="shared" si="1"/>
        <v>0</v>
      </c>
      <c r="K12" s="21"/>
      <c r="L12" s="37"/>
      <c r="M12" s="15"/>
      <c r="N12" s="15"/>
      <c r="O12" s="15"/>
      <c r="P12" s="15"/>
      <c r="Q12" s="15"/>
      <c r="R12" s="5" t="e">
        <f t="shared" si="2"/>
        <v>#NUM!</v>
      </c>
      <c r="S12" s="10">
        <v>46054</v>
      </c>
      <c r="T12" s="9">
        <f>EOMONTH(Q12,0)</f>
        <v>31</v>
      </c>
      <c r="U12" s="5">
        <f t="shared" si="3"/>
        <v>-46022</v>
      </c>
      <c r="V12" s="84">
        <v>0</v>
      </c>
      <c r="W12" s="85">
        <v>1</v>
      </c>
      <c r="X12" s="86">
        <f t="shared" si="4"/>
        <v>0</v>
      </c>
      <c r="Y12" s="85">
        <f>IF(OR(F12&lt;20000,YEARFRAC(Q12,O12+1,1)&lt;0.25,E12=1),0,VLOOKUP(E12,減価償却!$B$4:$R$15,MATCH('シート①-2'!X12,減価償却!$T$3:$T$18,-1)+1,1))</f>
        <v>0</v>
      </c>
      <c r="Z12" s="87">
        <f t="shared" si="5"/>
        <v>0</v>
      </c>
      <c r="AA12" s="87">
        <f t="shared" si="6"/>
        <v>0</v>
      </c>
      <c r="AB12" s="87">
        <f t="shared" ref="AB12:AB43" si="7">ROUNDDOWN(IF(OR(Z12=0,F12&lt;20000),0,IF(U12&lt;0,0,Z12*U12/R12)),0)</f>
        <v>0</v>
      </c>
    </row>
    <row r="13" spans="1:28" ht="18" customHeight="1">
      <c r="A13" s="39">
        <v>4</v>
      </c>
      <c r="B13" s="38"/>
      <c r="C13" s="29"/>
      <c r="D13" s="38"/>
      <c r="E13" s="37"/>
      <c r="F13" s="28"/>
      <c r="G13" s="29"/>
      <c r="H13" s="83">
        <f t="shared" si="0"/>
        <v>0</v>
      </c>
      <c r="I13" s="16"/>
      <c r="J13" s="83">
        <f t="shared" si="1"/>
        <v>0</v>
      </c>
      <c r="K13" s="21"/>
      <c r="L13" s="37"/>
      <c r="M13" s="15"/>
      <c r="N13" s="15"/>
      <c r="O13" s="15"/>
      <c r="P13" s="15"/>
      <c r="Q13" s="15"/>
      <c r="R13" s="5" t="e">
        <f t="shared" si="2"/>
        <v>#NUM!</v>
      </c>
      <c r="S13" s="10">
        <v>46054</v>
      </c>
      <c r="T13" s="9">
        <f>EOMONTH(Q13,0)</f>
        <v>31</v>
      </c>
      <c r="U13" s="5">
        <f t="shared" si="3"/>
        <v>-46022</v>
      </c>
      <c r="V13" s="84">
        <v>0</v>
      </c>
      <c r="W13" s="85">
        <v>1</v>
      </c>
      <c r="X13" s="86">
        <f t="shared" si="4"/>
        <v>0</v>
      </c>
      <c r="Y13" s="85">
        <f>IF(OR(F13&lt;20000,YEARFRAC(Q13,O13+1,1)&lt;0.25,E13=1),0,VLOOKUP(E13,減価償却!$B$4:$R$15,MATCH('シート①-2'!X13,減価償却!$T$3:$T$18,-1)+1,1))</f>
        <v>0</v>
      </c>
      <c r="Z13" s="87">
        <f t="shared" si="5"/>
        <v>0</v>
      </c>
      <c r="AA13" s="87">
        <f t="shared" si="6"/>
        <v>0</v>
      </c>
      <c r="AB13" s="87">
        <f t="shared" si="7"/>
        <v>0</v>
      </c>
    </row>
    <row r="14" spans="1:28" ht="18" customHeight="1">
      <c r="A14" s="39">
        <v>5</v>
      </c>
      <c r="B14" s="38"/>
      <c r="C14" s="26"/>
      <c r="D14" s="38"/>
      <c r="E14" s="37"/>
      <c r="F14" s="28"/>
      <c r="G14" s="29"/>
      <c r="H14" s="83">
        <f t="shared" si="0"/>
        <v>0</v>
      </c>
      <c r="I14" s="16"/>
      <c r="J14" s="83">
        <f t="shared" si="1"/>
        <v>0</v>
      </c>
      <c r="K14" s="17"/>
      <c r="L14" s="37"/>
      <c r="M14" s="15"/>
      <c r="N14" s="15"/>
      <c r="O14" s="15"/>
      <c r="P14" s="15"/>
      <c r="Q14" s="15"/>
      <c r="R14" s="5" t="e">
        <f t="shared" si="2"/>
        <v>#NUM!</v>
      </c>
      <c r="S14" s="10">
        <v>46054</v>
      </c>
      <c r="T14" s="9">
        <f t="shared" ref="T14:T43" si="8">EOMONTH(Q14,0)</f>
        <v>31</v>
      </c>
      <c r="U14" s="5">
        <f t="shared" si="3"/>
        <v>-46022</v>
      </c>
      <c r="V14" s="84">
        <v>0</v>
      </c>
      <c r="W14" s="85">
        <v>1</v>
      </c>
      <c r="X14" s="86">
        <f t="shared" si="4"/>
        <v>0</v>
      </c>
      <c r="Y14" s="85">
        <f>IF(OR(F14&lt;20000,YEARFRAC(Q14,O14+1,1)&lt;0.25,E14=1),0,VLOOKUP(E14,減価償却!$B$4:$R$15,MATCH('シート①-2'!X14,減価償却!$T$3:$T$18,-1)+1,1))</f>
        <v>0</v>
      </c>
      <c r="Z14" s="87">
        <f t="shared" si="5"/>
        <v>0</v>
      </c>
      <c r="AA14" s="87">
        <f t="shared" si="6"/>
        <v>0</v>
      </c>
      <c r="AB14" s="87">
        <f t="shared" si="7"/>
        <v>0</v>
      </c>
    </row>
    <row r="15" spans="1:28" ht="18" customHeight="1">
      <c r="A15" s="39">
        <v>6</v>
      </c>
      <c r="B15" s="38"/>
      <c r="C15" s="26"/>
      <c r="D15" s="38"/>
      <c r="E15" s="37"/>
      <c r="F15" s="28"/>
      <c r="G15" s="29"/>
      <c r="H15" s="83">
        <f t="shared" si="0"/>
        <v>0</v>
      </c>
      <c r="I15" s="16"/>
      <c r="J15" s="83">
        <f t="shared" si="1"/>
        <v>0</v>
      </c>
      <c r="K15" s="17"/>
      <c r="L15" s="37"/>
      <c r="M15" s="15"/>
      <c r="N15" s="15"/>
      <c r="O15" s="15"/>
      <c r="P15" s="15"/>
      <c r="Q15" s="15"/>
      <c r="R15" s="5" t="e">
        <f t="shared" si="2"/>
        <v>#NUM!</v>
      </c>
      <c r="S15" s="10">
        <v>46054</v>
      </c>
      <c r="T15" s="9">
        <f t="shared" si="8"/>
        <v>31</v>
      </c>
      <c r="U15" s="5">
        <f t="shared" si="3"/>
        <v>-46022</v>
      </c>
      <c r="V15" s="84">
        <v>0</v>
      </c>
      <c r="W15" s="85">
        <v>1</v>
      </c>
      <c r="X15" s="86">
        <f t="shared" si="4"/>
        <v>0</v>
      </c>
      <c r="Y15" s="85">
        <f>IF(OR(F15&lt;20000,YEARFRAC(Q15,O15+1,1)&lt;0.25,E15=1),0,VLOOKUP(E15,減価償却!$B$4:$R$15,MATCH('シート①-2'!X15,減価償却!$T$3:$T$18,-1)+1,1))</f>
        <v>0</v>
      </c>
      <c r="Z15" s="87">
        <f t="shared" si="5"/>
        <v>0</v>
      </c>
      <c r="AA15" s="87">
        <f t="shared" si="6"/>
        <v>0</v>
      </c>
      <c r="AB15" s="87">
        <f t="shared" si="7"/>
        <v>0</v>
      </c>
    </row>
    <row r="16" spans="1:28" ht="18" customHeight="1">
      <c r="A16" s="39">
        <v>7</v>
      </c>
      <c r="B16" s="38"/>
      <c r="C16" s="26"/>
      <c r="D16" s="38"/>
      <c r="E16" s="37"/>
      <c r="F16" s="28"/>
      <c r="G16" s="29"/>
      <c r="H16" s="83">
        <f t="shared" si="0"/>
        <v>0</v>
      </c>
      <c r="I16" s="16"/>
      <c r="J16" s="83">
        <f t="shared" si="1"/>
        <v>0</v>
      </c>
      <c r="K16" s="17"/>
      <c r="L16" s="37"/>
      <c r="M16" s="15"/>
      <c r="N16" s="15"/>
      <c r="O16" s="15"/>
      <c r="P16" s="15"/>
      <c r="Q16" s="15"/>
      <c r="R16" s="5" t="e">
        <f t="shared" si="2"/>
        <v>#NUM!</v>
      </c>
      <c r="S16" s="10">
        <v>46054</v>
      </c>
      <c r="T16" s="9">
        <f t="shared" si="8"/>
        <v>31</v>
      </c>
      <c r="U16" s="5">
        <f t="shared" si="3"/>
        <v>-46022</v>
      </c>
      <c r="V16" s="84">
        <v>0</v>
      </c>
      <c r="W16" s="85">
        <v>1</v>
      </c>
      <c r="X16" s="86">
        <f t="shared" si="4"/>
        <v>0</v>
      </c>
      <c r="Y16" s="85">
        <f>IF(OR(F16&lt;20000,YEARFRAC(Q16,O16+1,1)&lt;0.25,E16=1),0,VLOOKUP(E16,減価償却!$B$4:$R$15,MATCH('シート①-2'!X16,減価償却!$T$3:$T$18,-1)+1,1))</f>
        <v>0</v>
      </c>
      <c r="Z16" s="87">
        <f t="shared" si="5"/>
        <v>0</v>
      </c>
      <c r="AA16" s="87">
        <f t="shared" si="6"/>
        <v>0</v>
      </c>
      <c r="AB16" s="87">
        <f t="shared" si="7"/>
        <v>0</v>
      </c>
    </row>
    <row r="17" spans="1:28" ht="18" customHeight="1">
      <c r="A17" s="39">
        <v>8</v>
      </c>
      <c r="B17" s="38"/>
      <c r="C17" s="26"/>
      <c r="D17" s="38"/>
      <c r="E17" s="37"/>
      <c r="F17" s="28"/>
      <c r="G17" s="29"/>
      <c r="H17" s="83">
        <f t="shared" si="0"/>
        <v>0</v>
      </c>
      <c r="I17" s="16"/>
      <c r="J17" s="83">
        <f t="shared" si="1"/>
        <v>0</v>
      </c>
      <c r="K17" s="17"/>
      <c r="L17" s="37"/>
      <c r="M17" s="15"/>
      <c r="N17" s="15"/>
      <c r="O17" s="15"/>
      <c r="P17" s="15"/>
      <c r="Q17" s="15"/>
      <c r="R17" s="5" t="e">
        <f t="shared" si="2"/>
        <v>#NUM!</v>
      </c>
      <c r="S17" s="10">
        <v>46054</v>
      </c>
      <c r="T17" s="9">
        <f t="shared" si="8"/>
        <v>31</v>
      </c>
      <c r="U17" s="5">
        <f t="shared" si="3"/>
        <v>-46022</v>
      </c>
      <c r="V17" s="84">
        <v>0</v>
      </c>
      <c r="W17" s="85">
        <v>1</v>
      </c>
      <c r="X17" s="86">
        <f t="shared" si="4"/>
        <v>0</v>
      </c>
      <c r="Y17" s="85">
        <f>IF(OR(F17&lt;20000,YEARFRAC(Q17,O17+1,1)&lt;0.25,E17=1),0,VLOOKUP(E17,減価償却!$B$4:$R$15,MATCH('シート①-2'!X17,減価償却!$T$3:$T$18,-1)+1,1))</f>
        <v>0</v>
      </c>
      <c r="Z17" s="87">
        <f t="shared" si="5"/>
        <v>0</v>
      </c>
      <c r="AA17" s="87">
        <f t="shared" si="6"/>
        <v>0</v>
      </c>
      <c r="AB17" s="87">
        <f t="shared" si="7"/>
        <v>0</v>
      </c>
    </row>
    <row r="18" spans="1:28" ht="18" customHeight="1">
      <c r="A18" s="39">
        <v>9</v>
      </c>
      <c r="B18" s="38"/>
      <c r="C18" s="26"/>
      <c r="D18" s="38"/>
      <c r="E18" s="37"/>
      <c r="F18" s="28"/>
      <c r="G18" s="29"/>
      <c r="H18" s="83">
        <f t="shared" si="0"/>
        <v>0</v>
      </c>
      <c r="I18" s="16"/>
      <c r="J18" s="83">
        <f t="shared" si="1"/>
        <v>0</v>
      </c>
      <c r="K18" s="17"/>
      <c r="L18" s="37"/>
      <c r="M18" s="15"/>
      <c r="N18" s="15"/>
      <c r="O18" s="15"/>
      <c r="P18" s="15"/>
      <c r="Q18" s="15"/>
      <c r="R18" s="5" t="e">
        <f t="shared" si="2"/>
        <v>#NUM!</v>
      </c>
      <c r="S18" s="10">
        <v>46054</v>
      </c>
      <c r="T18" s="9">
        <f t="shared" si="8"/>
        <v>31</v>
      </c>
      <c r="U18" s="5">
        <f t="shared" si="3"/>
        <v>-46022</v>
      </c>
      <c r="V18" s="84">
        <v>0</v>
      </c>
      <c r="W18" s="85">
        <v>1</v>
      </c>
      <c r="X18" s="86">
        <f t="shared" si="4"/>
        <v>0</v>
      </c>
      <c r="Y18" s="85">
        <f>IF(OR(F18&lt;20000,YEARFRAC(Q18,O18+1,1)&lt;0.25,E18=1),0,VLOOKUP(E18,減価償却!$B$4:$R$15,MATCH('シート①-2'!X18,減価償却!$T$3:$T$18,-1)+1,1))</f>
        <v>0</v>
      </c>
      <c r="Z18" s="87">
        <f t="shared" si="5"/>
        <v>0</v>
      </c>
      <c r="AA18" s="87">
        <f t="shared" si="6"/>
        <v>0</v>
      </c>
      <c r="AB18" s="87">
        <f t="shared" si="7"/>
        <v>0</v>
      </c>
    </row>
    <row r="19" spans="1:28" ht="18" customHeight="1">
      <c r="A19" s="39">
        <v>10</v>
      </c>
      <c r="B19" s="38"/>
      <c r="C19" s="26"/>
      <c r="D19" s="38"/>
      <c r="E19" s="37"/>
      <c r="F19" s="28"/>
      <c r="G19" s="29"/>
      <c r="H19" s="83">
        <f t="shared" si="0"/>
        <v>0</v>
      </c>
      <c r="I19" s="16"/>
      <c r="J19" s="83">
        <f t="shared" si="1"/>
        <v>0</v>
      </c>
      <c r="K19" s="17"/>
      <c r="L19" s="37"/>
      <c r="M19" s="15"/>
      <c r="N19" s="15"/>
      <c r="O19" s="15"/>
      <c r="P19" s="15"/>
      <c r="Q19" s="15"/>
      <c r="R19" s="5" t="e">
        <f t="shared" si="2"/>
        <v>#NUM!</v>
      </c>
      <c r="S19" s="10">
        <v>46054</v>
      </c>
      <c r="T19" s="9">
        <f t="shared" si="8"/>
        <v>31</v>
      </c>
      <c r="U19" s="5">
        <f t="shared" si="3"/>
        <v>-46022</v>
      </c>
      <c r="V19" s="84">
        <v>0</v>
      </c>
      <c r="W19" s="85">
        <v>1</v>
      </c>
      <c r="X19" s="86">
        <f t="shared" si="4"/>
        <v>0</v>
      </c>
      <c r="Y19" s="85">
        <f>IF(OR(F19&lt;20000,YEARFRAC(Q19,O19+1,1)&lt;0.25,E19=1),0,VLOOKUP(E19,減価償却!$B$4:$R$15,MATCH('シート①-2'!X19,減価償却!$T$3:$T$18,-1)+1,1))</f>
        <v>0</v>
      </c>
      <c r="Z19" s="87">
        <f t="shared" si="5"/>
        <v>0</v>
      </c>
      <c r="AA19" s="87">
        <f t="shared" si="6"/>
        <v>0</v>
      </c>
      <c r="AB19" s="87">
        <f t="shared" si="7"/>
        <v>0</v>
      </c>
    </row>
    <row r="20" spans="1:28" ht="18" customHeight="1">
      <c r="A20" s="39">
        <v>11</v>
      </c>
      <c r="B20" s="38"/>
      <c r="C20" s="26"/>
      <c r="D20" s="38"/>
      <c r="E20" s="37"/>
      <c r="F20" s="28"/>
      <c r="G20" s="29"/>
      <c r="H20" s="83">
        <f t="shared" si="0"/>
        <v>0</v>
      </c>
      <c r="I20" s="16"/>
      <c r="J20" s="83">
        <f t="shared" si="1"/>
        <v>0</v>
      </c>
      <c r="K20" s="17"/>
      <c r="L20" s="37"/>
      <c r="M20" s="15"/>
      <c r="N20" s="15"/>
      <c r="O20" s="15"/>
      <c r="P20" s="15"/>
      <c r="Q20" s="15"/>
      <c r="R20" s="5" t="e">
        <f t="shared" si="2"/>
        <v>#NUM!</v>
      </c>
      <c r="S20" s="10">
        <v>46054</v>
      </c>
      <c r="T20" s="9">
        <f t="shared" si="8"/>
        <v>31</v>
      </c>
      <c r="U20" s="5">
        <f t="shared" si="3"/>
        <v>-46022</v>
      </c>
      <c r="V20" s="84">
        <v>0</v>
      </c>
      <c r="W20" s="85">
        <v>1</v>
      </c>
      <c r="X20" s="86">
        <f t="shared" si="4"/>
        <v>0</v>
      </c>
      <c r="Y20" s="85">
        <f>IF(OR(F20&lt;20000,YEARFRAC(Q20,O20+1,1)&lt;0.25,E20=1),0,VLOOKUP(E20,減価償却!$B$4:$R$15,MATCH('シート①-2'!X20,減価償却!$T$3:$T$18,-1)+1,1))</f>
        <v>0</v>
      </c>
      <c r="Z20" s="87">
        <f t="shared" si="5"/>
        <v>0</v>
      </c>
      <c r="AA20" s="87">
        <f t="shared" si="6"/>
        <v>0</v>
      </c>
      <c r="AB20" s="87">
        <f t="shared" si="7"/>
        <v>0</v>
      </c>
    </row>
    <row r="21" spans="1:28" ht="18" customHeight="1">
      <c r="A21" s="39">
        <v>12</v>
      </c>
      <c r="B21" s="38"/>
      <c r="C21" s="26"/>
      <c r="D21" s="38"/>
      <c r="E21" s="37"/>
      <c r="F21" s="28"/>
      <c r="G21" s="29"/>
      <c r="H21" s="83">
        <f t="shared" si="0"/>
        <v>0</v>
      </c>
      <c r="I21" s="16"/>
      <c r="J21" s="83">
        <f t="shared" si="1"/>
        <v>0</v>
      </c>
      <c r="K21" s="17"/>
      <c r="L21" s="37"/>
      <c r="M21" s="15"/>
      <c r="N21" s="15"/>
      <c r="O21" s="15"/>
      <c r="P21" s="15"/>
      <c r="Q21" s="15"/>
      <c r="R21" s="5" t="e">
        <f t="shared" si="2"/>
        <v>#NUM!</v>
      </c>
      <c r="S21" s="10">
        <v>46054</v>
      </c>
      <c r="T21" s="9">
        <f t="shared" si="8"/>
        <v>31</v>
      </c>
      <c r="U21" s="5">
        <f t="shared" si="3"/>
        <v>-46022</v>
      </c>
      <c r="V21" s="84">
        <v>0</v>
      </c>
      <c r="W21" s="85">
        <v>1</v>
      </c>
      <c r="X21" s="86">
        <f t="shared" si="4"/>
        <v>0</v>
      </c>
      <c r="Y21" s="85">
        <f>IF(OR(F21&lt;20000,YEARFRAC(Q21,O21+1,1)&lt;0.25,E21=1),0,VLOOKUP(E21,減価償却!$B$4:$R$15,MATCH('シート①-2'!X21,減価償却!$T$3:$T$18,-1)+1,1))</f>
        <v>0</v>
      </c>
      <c r="Z21" s="87">
        <f t="shared" si="5"/>
        <v>0</v>
      </c>
      <c r="AA21" s="87">
        <f t="shared" si="6"/>
        <v>0</v>
      </c>
      <c r="AB21" s="87">
        <f t="shared" si="7"/>
        <v>0</v>
      </c>
    </row>
    <row r="22" spans="1:28" ht="18" customHeight="1">
      <c r="A22" s="39">
        <v>13</v>
      </c>
      <c r="B22" s="38"/>
      <c r="C22" s="26"/>
      <c r="D22" s="38"/>
      <c r="E22" s="37"/>
      <c r="F22" s="28"/>
      <c r="G22" s="29"/>
      <c r="H22" s="83">
        <f t="shared" si="0"/>
        <v>0</v>
      </c>
      <c r="I22" s="16"/>
      <c r="J22" s="83">
        <f t="shared" si="1"/>
        <v>0</v>
      </c>
      <c r="K22" s="17"/>
      <c r="L22" s="37"/>
      <c r="M22" s="15"/>
      <c r="N22" s="15"/>
      <c r="O22" s="15"/>
      <c r="P22" s="15"/>
      <c r="Q22" s="15"/>
      <c r="R22" s="5" t="e">
        <f t="shared" si="2"/>
        <v>#NUM!</v>
      </c>
      <c r="S22" s="10">
        <v>46054</v>
      </c>
      <c r="T22" s="9">
        <f t="shared" si="8"/>
        <v>31</v>
      </c>
      <c r="U22" s="5">
        <f t="shared" si="3"/>
        <v>-46022</v>
      </c>
      <c r="V22" s="84">
        <v>0</v>
      </c>
      <c r="W22" s="85">
        <v>1</v>
      </c>
      <c r="X22" s="86">
        <f t="shared" si="4"/>
        <v>0</v>
      </c>
      <c r="Y22" s="85">
        <f>IF(OR(F22&lt;20000,YEARFRAC(Q22,O22+1,1)&lt;0.25,E22=1),0,VLOOKUP(E22,減価償却!$B$4:$R$15,MATCH('シート①-2'!X22,減価償却!$T$3:$T$18,-1)+1,1))</f>
        <v>0</v>
      </c>
      <c r="Z22" s="87">
        <f t="shared" si="5"/>
        <v>0</v>
      </c>
      <c r="AA22" s="87">
        <f t="shared" si="6"/>
        <v>0</v>
      </c>
      <c r="AB22" s="87">
        <f t="shared" si="7"/>
        <v>0</v>
      </c>
    </row>
    <row r="23" spans="1:28" ht="18" customHeight="1">
      <c r="A23" s="39">
        <v>14</v>
      </c>
      <c r="B23" s="38"/>
      <c r="C23" s="26"/>
      <c r="D23" s="38"/>
      <c r="E23" s="37"/>
      <c r="F23" s="28"/>
      <c r="G23" s="29"/>
      <c r="H23" s="83">
        <f t="shared" si="0"/>
        <v>0</v>
      </c>
      <c r="I23" s="16"/>
      <c r="J23" s="83">
        <f t="shared" si="1"/>
        <v>0</v>
      </c>
      <c r="K23" s="17"/>
      <c r="L23" s="37"/>
      <c r="M23" s="15"/>
      <c r="N23" s="15"/>
      <c r="O23" s="15"/>
      <c r="P23" s="15"/>
      <c r="Q23" s="15"/>
      <c r="R23" s="5" t="e">
        <f t="shared" si="2"/>
        <v>#NUM!</v>
      </c>
      <c r="S23" s="10">
        <v>46054</v>
      </c>
      <c r="T23" s="9">
        <f t="shared" si="8"/>
        <v>31</v>
      </c>
      <c r="U23" s="5">
        <f t="shared" si="3"/>
        <v>-46022</v>
      </c>
      <c r="V23" s="84">
        <v>0</v>
      </c>
      <c r="W23" s="85">
        <v>1</v>
      </c>
      <c r="X23" s="86">
        <f t="shared" si="4"/>
        <v>0</v>
      </c>
      <c r="Y23" s="85">
        <f>IF(OR(F23&lt;20000,YEARFRAC(Q23,O23+1,1)&lt;0.25,E23=1),0,VLOOKUP(E23,減価償却!$B$4:$R$15,MATCH('シート①-2'!X23,減価償却!$T$3:$T$18,-1)+1,1))</f>
        <v>0</v>
      </c>
      <c r="Z23" s="87">
        <f t="shared" si="5"/>
        <v>0</v>
      </c>
      <c r="AA23" s="87">
        <f t="shared" si="6"/>
        <v>0</v>
      </c>
      <c r="AB23" s="87">
        <f t="shared" si="7"/>
        <v>0</v>
      </c>
    </row>
    <row r="24" spans="1:28" ht="18" customHeight="1">
      <c r="A24" s="39">
        <v>15</v>
      </c>
      <c r="B24" s="38"/>
      <c r="C24" s="26"/>
      <c r="D24" s="38"/>
      <c r="E24" s="37"/>
      <c r="F24" s="28"/>
      <c r="G24" s="29"/>
      <c r="H24" s="83">
        <f t="shared" si="0"/>
        <v>0</v>
      </c>
      <c r="I24" s="16"/>
      <c r="J24" s="83">
        <f t="shared" si="1"/>
        <v>0</v>
      </c>
      <c r="K24" s="17"/>
      <c r="L24" s="37"/>
      <c r="M24" s="15"/>
      <c r="N24" s="15"/>
      <c r="O24" s="15"/>
      <c r="P24" s="15"/>
      <c r="Q24" s="15"/>
      <c r="R24" s="5" t="e">
        <f t="shared" si="2"/>
        <v>#NUM!</v>
      </c>
      <c r="S24" s="10">
        <v>46054</v>
      </c>
      <c r="T24" s="9">
        <f t="shared" si="8"/>
        <v>31</v>
      </c>
      <c r="U24" s="5">
        <f t="shared" si="3"/>
        <v>-46022</v>
      </c>
      <c r="V24" s="84">
        <v>0</v>
      </c>
      <c r="W24" s="85">
        <v>1</v>
      </c>
      <c r="X24" s="86">
        <f t="shared" si="4"/>
        <v>0</v>
      </c>
      <c r="Y24" s="85">
        <f>IF(OR(F24&lt;20000,YEARFRAC(Q24,O24+1,1)&lt;0.25,E24=1),0,VLOOKUP(E24,減価償却!$B$4:$R$15,MATCH('シート①-2'!X24,減価償却!$T$3:$T$18,-1)+1,1))</f>
        <v>0</v>
      </c>
      <c r="Z24" s="87">
        <f t="shared" si="5"/>
        <v>0</v>
      </c>
      <c r="AA24" s="87">
        <f t="shared" si="6"/>
        <v>0</v>
      </c>
      <c r="AB24" s="87">
        <f t="shared" si="7"/>
        <v>0</v>
      </c>
    </row>
    <row r="25" spans="1:28" ht="18" customHeight="1">
      <c r="A25" s="39">
        <v>16</v>
      </c>
      <c r="B25" s="38"/>
      <c r="C25" s="26"/>
      <c r="D25" s="38"/>
      <c r="E25" s="37"/>
      <c r="F25" s="28"/>
      <c r="G25" s="29"/>
      <c r="H25" s="83">
        <f t="shared" si="0"/>
        <v>0</v>
      </c>
      <c r="I25" s="16"/>
      <c r="J25" s="83">
        <f t="shared" si="1"/>
        <v>0</v>
      </c>
      <c r="K25" s="17"/>
      <c r="L25" s="37"/>
      <c r="M25" s="15"/>
      <c r="N25" s="15"/>
      <c r="O25" s="15"/>
      <c r="P25" s="15"/>
      <c r="Q25" s="15"/>
      <c r="R25" s="5" t="e">
        <f t="shared" si="2"/>
        <v>#NUM!</v>
      </c>
      <c r="S25" s="10">
        <v>46054</v>
      </c>
      <c r="T25" s="9">
        <f t="shared" si="8"/>
        <v>31</v>
      </c>
      <c r="U25" s="5">
        <f t="shared" si="3"/>
        <v>-46022</v>
      </c>
      <c r="V25" s="84">
        <v>0</v>
      </c>
      <c r="W25" s="85">
        <v>1</v>
      </c>
      <c r="X25" s="86">
        <f t="shared" si="4"/>
        <v>0</v>
      </c>
      <c r="Y25" s="85">
        <f>IF(OR(F25&lt;20000,YEARFRAC(Q25,O25+1,1)&lt;0.25,E25=1),0,VLOOKUP(E25,減価償却!$B$4:$R$15,MATCH('シート①-2'!X25,減価償却!$T$3:$T$18,-1)+1,1))</f>
        <v>0</v>
      </c>
      <c r="Z25" s="87">
        <f t="shared" si="5"/>
        <v>0</v>
      </c>
      <c r="AA25" s="87">
        <f t="shared" si="6"/>
        <v>0</v>
      </c>
      <c r="AB25" s="87">
        <f t="shared" si="7"/>
        <v>0</v>
      </c>
    </row>
    <row r="26" spans="1:28" ht="18" customHeight="1">
      <c r="A26" s="39">
        <v>17</v>
      </c>
      <c r="B26" s="38"/>
      <c r="C26" s="26"/>
      <c r="D26" s="38"/>
      <c r="E26" s="37"/>
      <c r="F26" s="28"/>
      <c r="G26" s="29"/>
      <c r="H26" s="83">
        <f t="shared" si="0"/>
        <v>0</v>
      </c>
      <c r="I26" s="16"/>
      <c r="J26" s="83">
        <f t="shared" si="1"/>
        <v>0</v>
      </c>
      <c r="K26" s="17"/>
      <c r="L26" s="37"/>
      <c r="M26" s="15"/>
      <c r="N26" s="15"/>
      <c r="O26" s="15"/>
      <c r="P26" s="15"/>
      <c r="Q26" s="15"/>
      <c r="R26" s="5" t="e">
        <f t="shared" si="2"/>
        <v>#NUM!</v>
      </c>
      <c r="S26" s="10">
        <v>46054</v>
      </c>
      <c r="T26" s="9">
        <f t="shared" si="8"/>
        <v>31</v>
      </c>
      <c r="U26" s="5">
        <f t="shared" si="3"/>
        <v>-46022</v>
      </c>
      <c r="V26" s="84">
        <v>0</v>
      </c>
      <c r="W26" s="85">
        <v>1</v>
      </c>
      <c r="X26" s="86">
        <f t="shared" si="4"/>
        <v>0</v>
      </c>
      <c r="Y26" s="85">
        <f>IF(OR(F26&lt;20000,YEARFRAC(Q26,O26+1,1)&lt;0.25,E26=1),0,VLOOKUP(E26,減価償却!$B$4:$R$15,MATCH('シート①-2'!X26,減価償却!$T$3:$T$18,-1)+1,1))</f>
        <v>0</v>
      </c>
      <c r="Z26" s="87">
        <f t="shared" si="5"/>
        <v>0</v>
      </c>
      <c r="AA26" s="87">
        <f t="shared" si="6"/>
        <v>0</v>
      </c>
      <c r="AB26" s="87">
        <f t="shared" si="7"/>
        <v>0</v>
      </c>
    </row>
    <row r="27" spans="1:28" ht="18" customHeight="1">
      <c r="A27" s="39">
        <v>18</v>
      </c>
      <c r="B27" s="38"/>
      <c r="C27" s="26"/>
      <c r="D27" s="38"/>
      <c r="E27" s="37"/>
      <c r="F27" s="28"/>
      <c r="G27" s="29"/>
      <c r="H27" s="83">
        <f t="shared" si="0"/>
        <v>0</v>
      </c>
      <c r="I27" s="16"/>
      <c r="J27" s="83">
        <f t="shared" si="1"/>
        <v>0</v>
      </c>
      <c r="K27" s="17"/>
      <c r="L27" s="37"/>
      <c r="M27" s="15"/>
      <c r="N27" s="15"/>
      <c r="O27" s="15"/>
      <c r="P27" s="15"/>
      <c r="Q27" s="15"/>
      <c r="R27" s="5" t="e">
        <f t="shared" si="2"/>
        <v>#NUM!</v>
      </c>
      <c r="S27" s="10">
        <v>46054</v>
      </c>
      <c r="T27" s="9">
        <f t="shared" si="8"/>
        <v>31</v>
      </c>
      <c r="U27" s="5">
        <f t="shared" si="3"/>
        <v>-46022</v>
      </c>
      <c r="V27" s="84">
        <v>0</v>
      </c>
      <c r="W27" s="85">
        <v>1</v>
      </c>
      <c r="X27" s="86">
        <f t="shared" si="4"/>
        <v>0</v>
      </c>
      <c r="Y27" s="85">
        <f>IF(OR(F27&lt;20000,YEARFRAC(Q27,O27+1,1)&lt;0.25,E27=1),0,VLOOKUP(E27,減価償却!$B$4:$R$15,MATCH('シート①-2'!X27,減価償却!$T$3:$T$18,-1)+1,1))</f>
        <v>0</v>
      </c>
      <c r="Z27" s="87">
        <f t="shared" si="5"/>
        <v>0</v>
      </c>
      <c r="AA27" s="87">
        <f t="shared" si="6"/>
        <v>0</v>
      </c>
      <c r="AB27" s="87">
        <f t="shared" si="7"/>
        <v>0</v>
      </c>
    </row>
    <row r="28" spans="1:28" ht="18" customHeight="1">
      <c r="A28" s="39">
        <v>19</v>
      </c>
      <c r="B28" s="38"/>
      <c r="C28" s="26"/>
      <c r="D28" s="38"/>
      <c r="E28" s="37"/>
      <c r="F28" s="28"/>
      <c r="G28" s="29"/>
      <c r="H28" s="83">
        <f t="shared" si="0"/>
        <v>0</v>
      </c>
      <c r="I28" s="16"/>
      <c r="J28" s="83">
        <f t="shared" si="1"/>
        <v>0</v>
      </c>
      <c r="K28" s="17"/>
      <c r="L28" s="37"/>
      <c r="M28" s="15"/>
      <c r="N28" s="15"/>
      <c r="O28" s="15"/>
      <c r="P28" s="15"/>
      <c r="Q28" s="15"/>
      <c r="R28" s="5" t="e">
        <f t="shared" si="2"/>
        <v>#NUM!</v>
      </c>
      <c r="S28" s="10">
        <v>46054</v>
      </c>
      <c r="T28" s="9">
        <f t="shared" si="8"/>
        <v>31</v>
      </c>
      <c r="U28" s="5">
        <f t="shared" si="3"/>
        <v>-46022</v>
      </c>
      <c r="V28" s="84">
        <v>0</v>
      </c>
      <c r="W28" s="85">
        <v>1</v>
      </c>
      <c r="X28" s="86">
        <f t="shared" si="4"/>
        <v>0</v>
      </c>
      <c r="Y28" s="85">
        <f>IF(OR(F28&lt;20000,YEARFRAC(Q28,O28+1,1)&lt;0.25,E28=1),0,VLOOKUP(E28,減価償却!$B$4:$R$15,MATCH('シート①-2'!X28,減価償却!$T$3:$T$18,-1)+1,1))</f>
        <v>0</v>
      </c>
      <c r="Z28" s="87">
        <f t="shared" si="5"/>
        <v>0</v>
      </c>
      <c r="AA28" s="87">
        <f t="shared" si="6"/>
        <v>0</v>
      </c>
      <c r="AB28" s="87">
        <f t="shared" si="7"/>
        <v>0</v>
      </c>
    </row>
    <row r="29" spans="1:28" ht="18" customHeight="1">
      <c r="A29" s="39">
        <v>20</v>
      </c>
      <c r="B29" s="38"/>
      <c r="C29" s="26"/>
      <c r="D29" s="38"/>
      <c r="E29" s="37"/>
      <c r="F29" s="28"/>
      <c r="G29" s="29"/>
      <c r="H29" s="83">
        <f t="shared" si="0"/>
        <v>0</v>
      </c>
      <c r="I29" s="16"/>
      <c r="J29" s="83">
        <f t="shared" si="1"/>
        <v>0</v>
      </c>
      <c r="K29" s="17"/>
      <c r="L29" s="37"/>
      <c r="M29" s="15"/>
      <c r="N29" s="15"/>
      <c r="O29" s="15"/>
      <c r="P29" s="15"/>
      <c r="Q29" s="15"/>
      <c r="R29" s="5" t="e">
        <f t="shared" si="2"/>
        <v>#NUM!</v>
      </c>
      <c r="S29" s="10">
        <v>46054</v>
      </c>
      <c r="T29" s="9">
        <f t="shared" si="8"/>
        <v>31</v>
      </c>
      <c r="U29" s="5">
        <f t="shared" si="3"/>
        <v>-46022</v>
      </c>
      <c r="V29" s="84">
        <v>0</v>
      </c>
      <c r="W29" s="85">
        <v>1</v>
      </c>
      <c r="X29" s="86">
        <f t="shared" si="4"/>
        <v>0</v>
      </c>
      <c r="Y29" s="85">
        <f>IF(OR(F29&lt;20000,YEARFRAC(Q29,O29+1,1)&lt;0.25,E29=1),0,VLOOKUP(E29,減価償却!$B$4:$R$15,MATCH('シート①-2'!X29,減価償却!$T$3:$T$18,-1)+1,1))</f>
        <v>0</v>
      </c>
      <c r="Z29" s="87">
        <f t="shared" si="5"/>
        <v>0</v>
      </c>
      <c r="AA29" s="87">
        <f t="shared" si="6"/>
        <v>0</v>
      </c>
      <c r="AB29" s="87">
        <f t="shared" si="7"/>
        <v>0</v>
      </c>
    </row>
    <row r="30" spans="1:28" ht="18" customHeight="1">
      <c r="A30" s="39">
        <v>21</v>
      </c>
      <c r="B30" s="38"/>
      <c r="C30" s="26"/>
      <c r="D30" s="38"/>
      <c r="E30" s="37"/>
      <c r="F30" s="28"/>
      <c r="G30" s="29"/>
      <c r="H30" s="83">
        <f t="shared" si="0"/>
        <v>0</v>
      </c>
      <c r="I30" s="16"/>
      <c r="J30" s="83">
        <f t="shared" si="1"/>
        <v>0</v>
      </c>
      <c r="K30" s="17"/>
      <c r="L30" s="37"/>
      <c r="M30" s="15"/>
      <c r="N30" s="15"/>
      <c r="O30" s="15"/>
      <c r="P30" s="15"/>
      <c r="Q30" s="15"/>
      <c r="R30" s="5" t="e">
        <f t="shared" si="2"/>
        <v>#NUM!</v>
      </c>
      <c r="S30" s="10">
        <v>46054</v>
      </c>
      <c r="T30" s="9">
        <f t="shared" si="8"/>
        <v>31</v>
      </c>
      <c r="U30" s="5">
        <f t="shared" si="3"/>
        <v>-46022</v>
      </c>
      <c r="V30" s="84">
        <v>0</v>
      </c>
      <c r="W30" s="85">
        <v>1</v>
      </c>
      <c r="X30" s="86">
        <f t="shared" si="4"/>
        <v>0</v>
      </c>
      <c r="Y30" s="85">
        <f>IF(OR(F30&lt;20000,YEARFRAC(Q30,O30+1,1)&lt;0.25,E30=1),0,VLOOKUP(E30,減価償却!$B$4:$R$15,MATCH('シート①-2'!X30,減価償却!$T$3:$T$18,-1)+1,1))</f>
        <v>0</v>
      </c>
      <c r="Z30" s="87">
        <f t="shared" si="5"/>
        <v>0</v>
      </c>
      <c r="AA30" s="87">
        <f t="shared" si="6"/>
        <v>0</v>
      </c>
      <c r="AB30" s="87">
        <f t="shared" si="7"/>
        <v>0</v>
      </c>
    </row>
    <row r="31" spans="1:28" ht="18" customHeight="1">
      <c r="A31" s="39">
        <v>22</v>
      </c>
      <c r="B31" s="38"/>
      <c r="C31" s="26"/>
      <c r="D31" s="38"/>
      <c r="E31" s="37"/>
      <c r="F31" s="28"/>
      <c r="G31" s="29"/>
      <c r="H31" s="83">
        <f t="shared" si="0"/>
        <v>0</v>
      </c>
      <c r="I31" s="16"/>
      <c r="J31" s="83">
        <f t="shared" si="1"/>
        <v>0</v>
      </c>
      <c r="K31" s="17"/>
      <c r="L31" s="37"/>
      <c r="M31" s="15"/>
      <c r="N31" s="15"/>
      <c r="O31" s="15"/>
      <c r="P31" s="15"/>
      <c r="Q31" s="15"/>
      <c r="R31" s="5" t="e">
        <f t="shared" si="2"/>
        <v>#NUM!</v>
      </c>
      <c r="S31" s="10">
        <v>46054</v>
      </c>
      <c r="T31" s="9">
        <f t="shared" si="8"/>
        <v>31</v>
      </c>
      <c r="U31" s="5">
        <f t="shared" si="3"/>
        <v>-46022</v>
      </c>
      <c r="V31" s="84">
        <v>0</v>
      </c>
      <c r="W31" s="85">
        <v>1</v>
      </c>
      <c r="X31" s="86">
        <f t="shared" si="4"/>
        <v>0</v>
      </c>
      <c r="Y31" s="85">
        <f>IF(OR(F31&lt;20000,YEARFRAC(Q31,O31+1,1)&lt;0.25,E31=1),0,VLOOKUP(E31,減価償却!$B$4:$R$15,MATCH('シート①-2'!X31,減価償却!$T$3:$T$18,-1)+1,1))</f>
        <v>0</v>
      </c>
      <c r="Z31" s="87">
        <f t="shared" si="5"/>
        <v>0</v>
      </c>
      <c r="AA31" s="87">
        <f t="shared" si="6"/>
        <v>0</v>
      </c>
      <c r="AB31" s="87">
        <f t="shared" si="7"/>
        <v>0</v>
      </c>
    </row>
    <row r="32" spans="1:28" ht="18" customHeight="1">
      <c r="A32" s="39">
        <v>23</v>
      </c>
      <c r="B32" s="38"/>
      <c r="C32" s="26"/>
      <c r="D32" s="38"/>
      <c r="E32" s="37"/>
      <c r="F32" s="28"/>
      <c r="G32" s="29"/>
      <c r="H32" s="83">
        <f t="shared" si="0"/>
        <v>0</v>
      </c>
      <c r="I32" s="16"/>
      <c r="J32" s="83">
        <f t="shared" si="1"/>
        <v>0</v>
      </c>
      <c r="K32" s="17"/>
      <c r="L32" s="37"/>
      <c r="M32" s="15"/>
      <c r="N32" s="15"/>
      <c r="O32" s="15"/>
      <c r="P32" s="15"/>
      <c r="Q32" s="15"/>
      <c r="R32" s="5" t="e">
        <f t="shared" si="2"/>
        <v>#NUM!</v>
      </c>
      <c r="S32" s="10">
        <v>46054</v>
      </c>
      <c r="T32" s="9">
        <f t="shared" si="8"/>
        <v>31</v>
      </c>
      <c r="U32" s="5">
        <f t="shared" si="3"/>
        <v>-46022</v>
      </c>
      <c r="V32" s="84">
        <v>0</v>
      </c>
      <c r="W32" s="85">
        <v>1</v>
      </c>
      <c r="X32" s="86">
        <f t="shared" si="4"/>
        <v>0</v>
      </c>
      <c r="Y32" s="85">
        <f>IF(OR(F32&lt;20000,YEARFRAC(Q32,O32+1,1)&lt;0.25,E32=1),0,VLOOKUP(E32,減価償却!$B$4:$R$15,MATCH('シート①-2'!X32,減価償却!$T$3:$T$18,-1)+1,1))</f>
        <v>0</v>
      </c>
      <c r="Z32" s="87">
        <f t="shared" si="5"/>
        <v>0</v>
      </c>
      <c r="AA32" s="87">
        <f t="shared" si="6"/>
        <v>0</v>
      </c>
      <c r="AB32" s="87">
        <f t="shared" si="7"/>
        <v>0</v>
      </c>
    </row>
    <row r="33" spans="1:28" ht="18" customHeight="1">
      <c r="A33" s="39">
        <v>24</v>
      </c>
      <c r="B33" s="38"/>
      <c r="C33" s="26"/>
      <c r="D33" s="38"/>
      <c r="E33" s="37"/>
      <c r="F33" s="28"/>
      <c r="G33" s="29"/>
      <c r="H33" s="83">
        <f t="shared" si="0"/>
        <v>0</v>
      </c>
      <c r="I33" s="16"/>
      <c r="J33" s="83">
        <f t="shared" si="1"/>
        <v>0</v>
      </c>
      <c r="K33" s="17"/>
      <c r="L33" s="37"/>
      <c r="M33" s="15"/>
      <c r="N33" s="15"/>
      <c r="O33" s="15"/>
      <c r="P33" s="15"/>
      <c r="Q33" s="15"/>
      <c r="R33" s="5" t="e">
        <f t="shared" si="2"/>
        <v>#NUM!</v>
      </c>
      <c r="S33" s="10">
        <v>46054</v>
      </c>
      <c r="T33" s="9">
        <f t="shared" si="8"/>
        <v>31</v>
      </c>
      <c r="U33" s="5">
        <f t="shared" si="3"/>
        <v>-46022</v>
      </c>
      <c r="V33" s="84">
        <v>0</v>
      </c>
      <c r="W33" s="85">
        <v>1</v>
      </c>
      <c r="X33" s="86">
        <f t="shared" si="4"/>
        <v>0</v>
      </c>
      <c r="Y33" s="85">
        <f>IF(OR(F33&lt;20000,YEARFRAC(Q33,O33+1,1)&lt;0.25,E33=1),0,VLOOKUP(E33,減価償却!$B$4:$R$15,MATCH('シート①-2'!X33,減価償却!$T$3:$T$18,-1)+1,1))</f>
        <v>0</v>
      </c>
      <c r="Z33" s="87">
        <f t="shared" si="5"/>
        <v>0</v>
      </c>
      <c r="AA33" s="87">
        <f t="shared" si="6"/>
        <v>0</v>
      </c>
      <c r="AB33" s="87">
        <f t="shared" si="7"/>
        <v>0</v>
      </c>
    </row>
    <row r="34" spans="1:28" ht="18" customHeight="1">
      <c r="A34" s="39">
        <v>25</v>
      </c>
      <c r="B34" s="38"/>
      <c r="C34" s="26"/>
      <c r="D34" s="38"/>
      <c r="E34" s="37"/>
      <c r="F34" s="28"/>
      <c r="G34" s="29"/>
      <c r="H34" s="83">
        <f t="shared" si="0"/>
        <v>0</v>
      </c>
      <c r="I34" s="16"/>
      <c r="J34" s="83">
        <f t="shared" si="1"/>
        <v>0</v>
      </c>
      <c r="K34" s="17"/>
      <c r="L34" s="37"/>
      <c r="M34" s="15"/>
      <c r="N34" s="15"/>
      <c r="O34" s="15"/>
      <c r="P34" s="15"/>
      <c r="Q34" s="15"/>
      <c r="R34" s="5" t="e">
        <f t="shared" si="2"/>
        <v>#NUM!</v>
      </c>
      <c r="S34" s="10">
        <v>46054</v>
      </c>
      <c r="T34" s="9">
        <f t="shared" si="8"/>
        <v>31</v>
      </c>
      <c r="U34" s="5">
        <f t="shared" si="3"/>
        <v>-46022</v>
      </c>
      <c r="V34" s="84">
        <v>0</v>
      </c>
      <c r="W34" s="85">
        <v>1</v>
      </c>
      <c r="X34" s="86">
        <f t="shared" si="4"/>
        <v>0</v>
      </c>
      <c r="Y34" s="85">
        <f>IF(OR(F34&lt;20000,YEARFRAC(Q34,O34+1,1)&lt;0.25,E34=1),0,VLOOKUP(E34,減価償却!$B$4:$R$15,MATCH('シート①-2'!X34,減価償却!$T$3:$T$18,-1)+1,1))</f>
        <v>0</v>
      </c>
      <c r="Z34" s="87">
        <f t="shared" si="5"/>
        <v>0</v>
      </c>
      <c r="AA34" s="87">
        <f t="shared" si="6"/>
        <v>0</v>
      </c>
      <c r="AB34" s="87">
        <f t="shared" si="7"/>
        <v>0</v>
      </c>
    </row>
    <row r="35" spans="1:28" ht="18" customHeight="1">
      <c r="A35" s="39">
        <v>26</v>
      </c>
      <c r="B35" s="38"/>
      <c r="C35" s="26"/>
      <c r="D35" s="38"/>
      <c r="E35" s="37"/>
      <c r="F35" s="28"/>
      <c r="G35" s="29"/>
      <c r="H35" s="83">
        <f t="shared" si="0"/>
        <v>0</v>
      </c>
      <c r="I35" s="16"/>
      <c r="J35" s="83">
        <f t="shared" si="1"/>
        <v>0</v>
      </c>
      <c r="K35" s="17"/>
      <c r="L35" s="37"/>
      <c r="M35" s="15"/>
      <c r="N35" s="15"/>
      <c r="O35" s="15"/>
      <c r="P35" s="15"/>
      <c r="Q35" s="15"/>
      <c r="R35" s="5" t="e">
        <f t="shared" si="2"/>
        <v>#NUM!</v>
      </c>
      <c r="S35" s="10">
        <v>46054</v>
      </c>
      <c r="T35" s="9">
        <f t="shared" si="8"/>
        <v>31</v>
      </c>
      <c r="U35" s="5">
        <f t="shared" si="3"/>
        <v>-46022</v>
      </c>
      <c r="V35" s="84">
        <v>0</v>
      </c>
      <c r="W35" s="85">
        <v>1</v>
      </c>
      <c r="X35" s="86">
        <f t="shared" si="4"/>
        <v>0</v>
      </c>
      <c r="Y35" s="85">
        <f>IF(OR(F35&lt;20000,YEARFRAC(Q35,O35+1,1)&lt;0.25,E35=1),0,VLOOKUP(E35,減価償却!$B$4:$R$15,MATCH('シート①-2'!X35,減価償却!$T$3:$T$18,-1)+1,1))</f>
        <v>0</v>
      </c>
      <c r="Z35" s="87">
        <f t="shared" si="5"/>
        <v>0</v>
      </c>
      <c r="AA35" s="87">
        <f t="shared" si="6"/>
        <v>0</v>
      </c>
      <c r="AB35" s="87">
        <f t="shared" si="7"/>
        <v>0</v>
      </c>
    </row>
    <row r="36" spans="1:28" ht="18" customHeight="1">
      <c r="A36" s="39">
        <v>27</v>
      </c>
      <c r="B36" s="38"/>
      <c r="C36" s="26"/>
      <c r="D36" s="38"/>
      <c r="E36" s="37"/>
      <c r="F36" s="28"/>
      <c r="G36" s="29"/>
      <c r="H36" s="83">
        <f t="shared" si="0"/>
        <v>0</v>
      </c>
      <c r="I36" s="16"/>
      <c r="J36" s="83">
        <f t="shared" si="1"/>
        <v>0</v>
      </c>
      <c r="K36" s="17"/>
      <c r="L36" s="37"/>
      <c r="M36" s="15"/>
      <c r="N36" s="15"/>
      <c r="O36" s="15"/>
      <c r="P36" s="15"/>
      <c r="Q36" s="15"/>
      <c r="R36" s="5" t="e">
        <f t="shared" si="2"/>
        <v>#NUM!</v>
      </c>
      <c r="S36" s="10">
        <v>46054</v>
      </c>
      <c r="T36" s="9">
        <f t="shared" si="8"/>
        <v>31</v>
      </c>
      <c r="U36" s="5">
        <f t="shared" si="3"/>
        <v>-46022</v>
      </c>
      <c r="V36" s="84">
        <v>0</v>
      </c>
      <c r="W36" s="85">
        <v>1</v>
      </c>
      <c r="X36" s="86">
        <f t="shared" si="4"/>
        <v>0</v>
      </c>
      <c r="Y36" s="85">
        <f>IF(OR(F36&lt;20000,YEARFRAC(Q36,O36+1,1)&lt;0.25,E36=1),0,VLOOKUP(E36,減価償却!$B$4:$R$15,MATCH('シート①-2'!X36,減価償却!$T$3:$T$18,-1)+1,1))</f>
        <v>0</v>
      </c>
      <c r="Z36" s="87">
        <f t="shared" si="5"/>
        <v>0</v>
      </c>
      <c r="AA36" s="87">
        <f t="shared" si="6"/>
        <v>0</v>
      </c>
      <c r="AB36" s="87">
        <f t="shared" si="7"/>
        <v>0</v>
      </c>
    </row>
    <row r="37" spans="1:28" ht="18" customHeight="1">
      <c r="A37" s="39">
        <v>28</v>
      </c>
      <c r="B37" s="38"/>
      <c r="C37" s="26"/>
      <c r="D37" s="38"/>
      <c r="E37" s="37"/>
      <c r="F37" s="28"/>
      <c r="G37" s="29"/>
      <c r="H37" s="83">
        <f t="shared" si="0"/>
        <v>0</v>
      </c>
      <c r="I37" s="16"/>
      <c r="J37" s="83">
        <f t="shared" si="1"/>
        <v>0</v>
      </c>
      <c r="K37" s="17"/>
      <c r="L37" s="37"/>
      <c r="M37" s="15"/>
      <c r="N37" s="15"/>
      <c r="O37" s="15"/>
      <c r="P37" s="15"/>
      <c r="Q37" s="15"/>
      <c r="R37" s="5" t="e">
        <f t="shared" si="2"/>
        <v>#NUM!</v>
      </c>
      <c r="S37" s="10">
        <v>46054</v>
      </c>
      <c r="T37" s="9">
        <f t="shared" si="8"/>
        <v>31</v>
      </c>
      <c r="U37" s="5">
        <f t="shared" si="3"/>
        <v>-46022</v>
      </c>
      <c r="V37" s="84">
        <v>0</v>
      </c>
      <c r="W37" s="85">
        <v>1</v>
      </c>
      <c r="X37" s="86">
        <f t="shared" si="4"/>
        <v>0</v>
      </c>
      <c r="Y37" s="85">
        <f>IF(OR(F37&lt;20000,YEARFRAC(Q37,O37+1,1)&lt;0.25,E37=1),0,VLOOKUP(E37,減価償却!$B$4:$R$15,MATCH('シート①-2'!X37,減価償却!$T$3:$T$18,-1)+1,1))</f>
        <v>0</v>
      </c>
      <c r="Z37" s="87">
        <f t="shared" si="5"/>
        <v>0</v>
      </c>
      <c r="AA37" s="87">
        <f t="shared" si="6"/>
        <v>0</v>
      </c>
      <c r="AB37" s="87">
        <f t="shared" si="7"/>
        <v>0</v>
      </c>
    </row>
    <row r="38" spans="1:28" ht="18" customHeight="1">
      <c r="A38" s="39">
        <v>29</v>
      </c>
      <c r="B38" s="38"/>
      <c r="C38" s="26"/>
      <c r="D38" s="38"/>
      <c r="E38" s="37"/>
      <c r="F38" s="28"/>
      <c r="G38" s="29"/>
      <c r="H38" s="83">
        <f t="shared" si="0"/>
        <v>0</v>
      </c>
      <c r="I38" s="16"/>
      <c r="J38" s="83">
        <f t="shared" si="1"/>
        <v>0</v>
      </c>
      <c r="K38" s="17"/>
      <c r="L38" s="37"/>
      <c r="M38" s="15"/>
      <c r="N38" s="15"/>
      <c r="O38" s="15"/>
      <c r="P38" s="15"/>
      <c r="Q38" s="15"/>
      <c r="R38" s="5" t="e">
        <f t="shared" si="2"/>
        <v>#NUM!</v>
      </c>
      <c r="S38" s="10">
        <v>46054</v>
      </c>
      <c r="T38" s="9">
        <f t="shared" si="8"/>
        <v>31</v>
      </c>
      <c r="U38" s="5">
        <f t="shared" si="3"/>
        <v>-46022</v>
      </c>
      <c r="V38" s="84">
        <v>0</v>
      </c>
      <c r="W38" s="85">
        <v>1</v>
      </c>
      <c r="X38" s="86">
        <f t="shared" si="4"/>
        <v>0</v>
      </c>
      <c r="Y38" s="85">
        <f>IF(OR(F38&lt;20000,YEARFRAC(Q38,O38+1,1)&lt;0.25,E38=1),0,VLOOKUP(E38,減価償却!$B$4:$R$15,MATCH('シート①-2'!X38,減価償却!$T$3:$T$18,-1)+1,1))</f>
        <v>0</v>
      </c>
      <c r="Z38" s="87">
        <f t="shared" si="5"/>
        <v>0</v>
      </c>
      <c r="AA38" s="87">
        <f t="shared" si="6"/>
        <v>0</v>
      </c>
      <c r="AB38" s="87">
        <f t="shared" si="7"/>
        <v>0</v>
      </c>
    </row>
    <row r="39" spans="1:28" ht="18" customHeight="1">
      <c r="A39" s="39">
        <v>30</v>
      </c>
      <c r="B39" s="38"/>
      <c r="C39" s="26"/>
      <c r="D39" s="38"/>
      <c r="E39" s="37"/>
      <c r="F39" s="28"/>
      <c r="G39" s="29"/>
      <c r="H39" s="83">
        <f t="shared" si="0"/>
        <v>0</v>
      </c>
      <c r="I39" s="16"/>
      <c r="J39" s="83">
        <f t="shared" si="1"/>
        <v>0</v>
      </c>
      <c r="K39" s="17"/>
      <c r="L39" s="37"/>
      <c r="M39" s="15"/>
      <c r="N39" s="15"/>
      <c r="O39" s="15"/>
      <c r="P39" s="15"/>
      <c r="Q39" s="15"/>
      <c r="R39" s="5" t="e">
        <f t="shared" si="2"/>
        <v>#NUM!</v>
      </c>
      <c r="S39" s="10">
        <v>46054</v>
      </c>
      <c r="T39" s="9">
        <f t="shared" si="8"/>
        <v>31</v>
      </c>
      <c r="U39" s="5">
        <f t="shared" si="3"/>
        <v>-46022</v>
      </c>
      <c r="V39" s="84">
        <v>0</v>
      </c>
      <c r="W39" s="85">
        <v>1</v>
      </c>
      <c r="X39" s="86">
        <f t="shared" si="4"/>
        <v>0</v>
      </c>
      <c r="Y39" s="85">
        <f>IF(OR(F39&lt;20000,YEARFRAC(Q39,O39+1,1)&lt;0.25,E39=1),0,VLOOKUP(E39,減価償却!$B$4:$R$15,MATCH('シート①-2'!X39,減価償却!$T$3:$T$18,-1)+1,1))</f>
        <v>0</v>
      </c>
      <c r="Z39" s="87">
        <f t="shared" si="5"/>
        <v>0</v>
      </c>
      <c r="AA39" s="87">
        <f t="shared" si="6"/>
        <v>0</v>
      </c>
      <c r="AB39" s="87">
        <f t="shared" si="7"/>
        <v>0</v>
      </c>
    </row>
    <row r="40" spans="1:28" ht="18" customHeight="1">
      <c r="A40" s="39">
        <v>31</v>
      </c>
      <c r="B40" s="38"/>
      <c r="C40" s="26"/>
      <c r="D40" s="38"/>
      <c r="E40" s="37"/>
      <c r="F40" s="28"/>
      <c r="G40" s="29"/>
      <c r="H40" s="83">
        <f t="shared" si="0"/>
        <v>0</v>
      </c>
      <c r="I40" s="16"/>
      <c r="J40" s="83">
        <f t="shared" si="1"/>
        <v>0</v>
      </c>
      <c r="K40" s="17"/>
      <c r="L40" s="37"/>
      <c r="M40" s="15"/>
      <c r="N40" s="15"/>
      <c r="O40" s="15"/>
      <c r="P40" s="15"/>
      <c r="Q40" s="15"/>
      <c r="R40" s="5" t="e">
        <f t="shared" si="2"/>
        <v>#NUM!</v>
      </c>
      <c r="S40" s="10">
        <v>46054</v>
      </c>
      <c r="T40" s="9">
        <f t="shared" si="8"/>
        <v>31</v>
      </c>
      <c r="U40" s="5">
        <f t="shared" si="3"/>
        <v>-46022</v>
      </c>
      <c r="V40" s="84">
        <v>0</v>
      </c>
      <c r="W40" s="85">
        <v>1</v>
      </c>
      <c r="X40" s="86">
        <f t="shared" si="4"/>
        <v>0</v>
      </c>
      <c r="Y40" s="85">
        <f>IF(OR(F40&lt;20000,YEARFRAC(Q40,O40+1,1)&lt;0.25,E40=1),0,VLOOKUP(E40,減価償却!$B$4:$R$15,MATCH('シート①-2'!X40,減価償却!$T$3:$T$18,-1)+1,1))</f>
        <v>0</v>
      </c>
      <c r="Z40" s="87">
        <f t="shared" si="5"/>
        <v>0</v>
      </c>
      <c r="AA40" s="87">
        <f t="shared" si="6"/>
        <v>0</v>
      </c>
      <c r="AB40" s="87">
        <f t="shared" si="7"/>
        <v>0</v>
      </c>
    </row>
    <row r="41" spans="1:28" ht="18" customHeight="1">
      <c r="A41" s="39">
        <v>32</v>
      </c>
      <c r="B41" s="38"/>
      <c r="C41" s="26"/>
      <c r="D41" s="38"/>
      <c r="E41" s="37"/>
      <c r="F41" s="28"/>
      <c r="G41" s="29"/>
      <c r="H41" s="83">
        <f t="shared" si="0"/>
        <v>0</v>
      </c>
      <c r="I41" s="16"/>
      <c r="J41" s="83">
        <f t="shared" si="1"/>
        <v>0</v>
      </c>
      <c r="K41" s="17"/>
      <c r="L41" s="37"/>
      <c r="M41" s="15"/>
      <c r="N41" s="15"/>
      <c r="O41" s="15"/>
      <c r="P41" s="15"/>
      <c r="Q41" s="15"/>
      <c r="R41" s="5" t="e">
        <f t="shared" si="2"/>
        <v>#NUM!</v>
      </c>
      <c r="S41" s="10">
        <v>46054</v>
      </c>
      <c r="T41" s="9">
        <f t="shared" si="8"/>
        <v>31</v>
      </c>
      <c r="U41" s="5">
        <f t="shared" si="3"/>
        <v>-46022</v>
      </c>
      <c r="V41" s="84">
        <v>0</v>
      </c>
      <c r="W41" s="85">
        <v>1</v>
      </c>
      <c r="X41" s="86">
        <f t="shared" si="4"/>
        <v>0</v>
      </c>
      <c r="Y41" s="85">
        <f>IF(OR(F41&lt;20000,YEARFRAC(Q41,O41+1,1)&lt;0.25,E41=1),0,VLOOKUP(E41,減価償却!$B$4:$R$15,MATCH('シート①-2'!X41,減価償却!$T$3:$T$18,-1)+1,1))</f>
        <v>0</v>
      </c>
      <c r="Z41" s="87">
        <f t="shared" si="5"/>
        <v>0</v>
      </c>
      <c r="AA41" s="87">
        <f t="shared" si="6"/>
        <v>0</v>
      </c>
      <c r="AB41" s="87">
        <f t="shared" si="7"/>
        <v>0</v>
      </c>
    </row>
    <row r="42" spans="1:28" ht="18" customHeight="1">
      <c r="A42" s="39">
        <v>33</v>
      </c>
      <c r="B42" s="38"/>
      <c r="C42" s="26"/>
      <c r="D42" s="38"/>
      <c r="E42" s="37"/>
      <c r="F42" s="28"/>
      <c r="G42" s="29"/>
      <c r="H42" s="83">
        <f t="shared" si="0"/>
        <v>0</v>
      </c>
      <c r="I42" s="16"/>
      <c r="J42" s="83">
        <f t="shared" si="1"/>
        <v>0</v>
      </c>
      <c r="K42" s="17"/>
      <c r="L42" s="37"/>
      <c r="M42" s="15"/>
      <c r="N42" s="15"/>
      <c r="O42" s="15"/>
      <c r="P42" s="15"/>
      <c r="Q42" s="15"/>
      <c r="R42" s="5" t="e">
        <f t="shared" si="2"/>
        <v>#NUM!</v>
      </c>
      <c r="S42" s="10">
        <v>46054</v>
      </c>
      <c r="T42" s="9">
        <f t="shared" si="8"/>
        <v>31</v>
      </c>
      <c r="U42" s="5">
        <f t="shared" si="3"/>
        <v>-46022</v>
      </c>
      <c r="V42" s="84">
        <v>0</v>
      </c>
      <c r="W42" s="85">
        <v>1</v>
      </c>
      <c r="X42" s="86">
        <f t="shared" si="4"/>
        <v>0</v>
      </c>
      <c r="Y42" s="85">
        <f>IF(OR(F42&lt;20000,YEARFRAC(Q42,O42+1,1)&lt;0.25,E42=1),0,VLOOKUP(E42,減価償却!$B$4:$R$15,MATCH('シート①-2'!X42,減価償却!$T$3:$T$18,-1)+1,1))</f>
        <v>0</v>
      </c>
      <c r="Z42" s="87">
        <f t="shared" si="5"/>
        <v>0</v>
      </c>
      <c r="AA42" s="87">
        <f t="shared" si="6"/>
        <v>0</v>
      </c>
      <c r="AB42" s="87">
        <f t="shared" si="7"/>
        <v>0</v>
      </c>
    </row>
    <row r="43" spans="1:28" ht="18" customHeight="1">
      <c r="A43" s="39">
        <v>34</v>
      </c>
      <c r="B43" s="38"/>
      <c r="C43" s="26"/>
      <c r="D43" s="38"/>
      <c r="E43" s="37"/>
      <c r="F43" s="28"/>
      <c r="G43" s="29"/>
      <c r="H43" s="83">
        <f t="shared" si="0"/>
        <v>0</v>
      </c>
      <c r="I43" s="16"/>
      <c r="J43" s="83">
        <f t="shared" si="1"/>
        <v>0</v>
      </c>
      <c r="K43" s="17"/>
      <c r="L43" s="37"/>
      <c r="M43" s="15"/>
      <c r="N43" s="15"/>
      <c r="O43" s="15"/>
      <c r="P43" s="15"/>
      <c r="Q43" s="15"/>
      <c r="R43" s="5" t="e">
        <f t="shared" si="2"/>
        <v>#NUM!</v>
      </c>
      <c r="S43" s="10">
        <v>46054</v>
      </c>
      <c r="T43" s="9">
        <f t="shared" si="8"/>
        <v>31</v>
      </c>
      <c r="U43" s="5">
        <f t="shared" si="3"/>
        <v>-46022</v>
      </c>
      <c r="V43" s="84">
        <v>0</v>
      </c>
      <c r="W43" s="85">
        <v>1</v>
      </c>
      <c r="X43" s="86">
        <f t="shared" si="4"/>
        <v>0</v>
      </c>
      <c r="Y43" s="85">
        <f>IF(OR(F43&lt;20000,YEARFRAC(Q43,O43+1,1)&lt;0.25,E43=1),0,VLOOKUP(E43,減価償却!$B$4:$R$15,MATCH('シート①-2'!X43,減価償却!$T$3:$T$18,-1)+1,1))</f>
        <v>0</v>
      </c>
      <c r="Z43" s="87">
        <f t="shared" si="5"/>
        <v>0</v>
      </c>
      <c r="AA43" s="87">
        <f t="shared" si="6"/>
        <v>0</v>
      </c>
      <c r="AB43" s="87">
        <f t="shared" si="7"/>
        <v>0</v>
      </c>
    </row>
    <row r="44" spans="1:28" ht="18" customHeight="1">
      <c r="A44" s="39"/>
      <c r="B44" s="2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25" t="s">
        <v>0</v>
      </c>
      <c r="R44" s="4"/>
      <c r="S44" s="4"/>
      <c r="T44" s="4"/>
      <c r="U44" s="4"/>
      <c r="V44" s="4"/>
      <c r="W44" s="4"/>
      <c r="X44" s="4"/>
      <c r="Y44" s="24"/>
      <c r="Z44" s="87">
        <f>SUM(Z10:Z43)</f>
        <v>0</v>
      </c>
      <c r="AA44" s="87">
        <f>SUM(AA10:AA43)</f>
        <v>0</v>
      </c>
      <c r="AB44" s="87">
        <f>SUM(AB10:AB43)</f>
        <v>0</v>
      </c>
    </row>
    <row r="45" spans="1:28" ht="18" customHeight="1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18"/>
      <c r="AA45" s="18"/>
      <c r="AB45" s="18"/>
    </row>
  </sheetData>
  <sheetProtection algorithmName="SHA-512" hashValue="cF6VU5CGB8zWCtV6IDLVWtZZ9iG3jkABCwhm3/tN1CTCHaW7BsM2R3hZ9Ydj4YFwDnyfAY5LopwuTS48CWhaTw==" saltValue="ht9mq0eqVQ5tYmFABGEU+w==" spinCount="100000" sheet="1" objects="1" scenarios="1"/>
  <mergeCells count="26">
    <mergeCell ref="R5:U5"/>
    <mergeCell ref="AB8:AB9"/>
    <mergeCell ref="N8:O8"/>
    <mergeCell ref="P8:Q8"/>
    <mergeCell ref="S8:T8"/>
    <mergeCell ref="V8:W8"/>
    <mergeCell ref="X8:Y8"/>
    <mergeCell ref="Z8:Z9"/>
    <mergeCell ref="AA8:AA9"/>
    <mergeCell ref="M8:M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L8"/>
    <mergeCell ref="B4:C5"/>
    <mergeCell ref="D4:E4"/>
    <mergeCell ref="D5:E5"/>
    <mergeCell ref="B3:C3"/>
    <mergeCell ref="D3:F3"/>
  </mergeCells>
  <phoneticPr fontId="4"/>
  <conditionalFormatting sqref="B10:G43">
    <cfRule type="expression" dxfId="63" priority="1">
      <formula>B10&lt;&gt;""</formula>
    </cfRule>
  </conditionalFormatting>
  <conditionalFormatting sqref="D4:D5">
    <cfRule type="expression" dxfId="62" priority="3">
      <formula>D4&lt;&gt;""</formula>
    </cfRule>
  </conditionalFormatting>
  <conditionalFormatting sqref="F5">
    <cfRule type="expression" dxfId="61" priority="2">
      <formula>F5&lt;&gt;""</formula>
    </cfRule>
  </conditionalFormatting>
  <conditionalFormatting sqref="K10:Q43 I10:I43">
    <cfRule type="expression" dxfId="60" priority="7">
      <formula>I10&lt;&gt;""</formula>
    </cfRule>
  </conditionalFormatting>
  <conditionalFormatting sqref="M10:Q43">
    <cfRule type="expression" dxfId="59" priority="8">
      <formula>AND(M10&lt;&gt;"",M10-#REF!&lt;0)</formula>
    </cfRule>
  </conditionalFormatting>
  <conditionalFormatting sqref="N10:O43">
    <cfRule type="expression" dxfId="58" priority="6">
      <formula>AND($O10&lt;&gt;"",$N10&lt;&gt;"",$O10-$N10&lt;0)</formula>
    </cfRule>
  </conditionalFormatting>
  <conditionalFormatting sqref="P10:Q13">
    <cfRule type="expression" dxfId="57" priority="4">
      <formula>AND($O10&lt;&gt;"",$N10&lt;&gt;"",$O10-$N10&lt;0)</formula>
    </cfRule>
  </conditionalFormatting>
  <conditionalFormatting sqref="P10:Q43">
    <cfRule type="expression" dxfId="56" priority="5">
      <formula>AND($Q10&lt;&gt;"",$P10&lt;&gt;"",$Q10-$P10&lt;0)</formula>
    </cfRule>
  </conditionalFormatting>
  <dataValidations count="3">
    <dataValidation type="date" operator="greaterThanOrEqual" allowBlank="1" showInputMessage="1" showErrorMessage="1" error="日付を入力して下さい。_x000a_&quot;2023/1/1&quot;の様にご入力下さい。_x000a_" sqref="M10:R43" xr:uid="{073322CF-2C1A-4DB8-AEA0-484A5404B3D3}">
      <formula1>1</formula1>
    </dataValidation>
    <dataValidation type="list" allowBlank="1" showInputMessage="1" showErrorMessage="1" sqref="B10:B43" xr:uid="{3FE292E1-5F2F-492F-B352-D9274A83DA8A}">
      <formula1>"新規,変更,申請済"</formula1>
    </dataValidation>
    <dataValidation type="list" allowBlank="1" showInputMessage="1" showErrorMessage="1" sqref="D10:D43" xr:uid="{2207FA48-C244-42FC-8927-825F2E42DFC4}">
      <formula1>"購入,サブスク"</formula1>
    </dataValidation>
  </dataValidations>
  <pageMargins left="0.51181102362204722" right="0.31496062992125984" top="0.55118110236220474" bottom="0.55118110236220474" header="0.31496062992125984" footer="0.31496062992125984"/>
  <pageSetup paperSize="8" scale="71" fitToHeight="0" orientation="landscape" r:id="rId1"/>
  <headerFooter>
    <oddHeader>&amp;C&amp;F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024E4A5-BB6C-4815-A3E3-3F0CC0000969}">
          <x14:formula1>
            <xm:f>減価償却!$B$3:$B$14</xm:f>
          </x14:formula1>
          <xm:sqref>E10:E43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6ABD4-8190-4991-B21C-6752807C55EA}">
  <sheetPr>
    <tabColor theme="4" tint="0.79998168889431442"/>
    <pageSetUpPr fitToPage="1"/>
  </sheetPr>
  <dimension ref="A1:AB45"/>
  <sheetViews>
    <sheetView view="pageBreakPreview" zoomScale="75" zoomScaleNormal="80" zoomScaleSheetLayoutView="75" workbookViewId="0">
      <selection activeCell="B10" sqref="B10"/>
    </sheetView>
  </sheetViews>
  <sheetFormatPr defaultColWidth="9" defaultRowHeight="15" customHeight="1"/>
  <cols>
    <col min="1" max="1" width="4" style="1" customWidth="1"/>
    <col min="2" max="2" width="9.625" style="1" customWidth="1"/>
    <col min="3" max="3" width="25" style="1" customWidth="1"/>
    <col min="4" max="4" width="9.5" style="1" customWidth="1"/>
    <col min="5" max="5" width="6.625" style="1" customWidth="1"/>
    <col min="6" max="6" width="13.75" style="1" customWidth="1"/>
    <col min="7" max="7" width="8.25" style="1" customWidth="1"/>
    <col min="8" max="8" width="11.625" style="1" customWidth="1"/>
    <col min="9" max="9" width="12.375" style="1" customWidth="1"/>
    <col min="10" max="10" width="11.625" style="1" customWidth="1"/>
    <col min="11" max="11" width="10.875" style="1" customWidth="1"/>
    <col min="12" max="12" width="8.875" style="1" customWidth="1"/>
    <col min="13" max="17" width="12.625" style="1" customWidth="1"/>
    <col min="18" max="21" width="8.625" style="1" hidden="1" customWidth="1"/>
    <col min="22" max="23" width="8.625" style="1" customWidth="1"/>
    <col min="24" max="24" width="7.375" style="1" customWidth="1"/>
    <col min="25" max="25" width="7.5" style="1" customWidth="1"/>
    <col min="26" max="26" width="15.625" style="8" customWidth="1"/>
    <col min="27" max="27" width="15.5" style="8" bestFit="1" customWidth="1"/>
    <col min="28" max="28" width="15.625" style="8" hidden="1" customWidth="1"/>
    <col min="29" max="29" width="15.25" style="1" customWidth="1"/>
    <col min="30" max="30" width="18.125" style="1" bestFit="1" customWidth="1"/>
    <col min="31" max="32" width="21" style="1" bestFit="1" customWidth="1"/>
    <col min="33" max="34" width="16.625" style="1" customWidth="1"/>
    <col min="35" max="35" width="10.625" style="1" customWidth="1"/>
    <col min="36" max="16384" width="9" style="1"/>
  </cols>
  <sheetData>
    <row r="1" spans="1:28" ht="21" customHeight="1">
      <c r="B1" s="12" t="s">
        <v>59</v>
      </c>
      <c r="C1" s="36"/>
    </row>
    <row r="2" spans="1:28" s="6" customFormat="1" ht="24" customHeight="1">
      <c r="B2" s="7"/>
      <c r="C2" s="12"/>
      <c r="D2" s="12"/>
      <c r="E2" s="12"/>
      <c r="Z2" s="12"/>
      <c r="AA2" s="12"/>
      <c r="AB2" s="12"/>
    </row>
    <row r="3" spans="1:28" ht="18" customHeight="1">
      <c r="B3" s="119" t="s">
        <v>38</v>
      </c>
      <c r="C3" s="119"/>
      <c r="D3" s="137">
        <f>'シート①(交付)'!D3</f>
        <v>0</v>
      </c>
      <c r="E3" s="137"/>
      <c r="F3" s="137"/>
    </row>
    <row r="4" spans="1:28" ht="18" customHeight="1">
      <c r="B4" s="119" t="s">
        <v>31</v>
      </c>
      <c r="C4" s="119"/>
      <c r="D4" s="135" t="s">
        <v>2</v>
      </c>
      <c r="E4" s="135"/>
      <c r="F4" s="52" t="s">
        <v>1</v>
      </c>
    </row>
    <row r="5" spans="1:28" ht="18" customHeight="1">
      <c r="B5" s="119"/>
      <c r="C5" s="119"/>
      <c r="D5" s="136">
        <f>'シート①(交付)'!D5</f>
        <v>0</v>
      </c>
      <c r="E5" s="136"/>
      <c r="F5" s="53">
        <f>'シート①(交付)'!E5</f>
        <v>0</v>
      </c>
      <c r="G5" s="45" t="s">
        <v>84</v>
      </c>
      <c r="R5" s="145" t="s">
        <v>92</v>
      </c>
      <c r="S5" s="145"/>
      <c r="T5" s="145"/>
      <c r="U5" s="145"/>
    </row>
    <row r="6" spans="1:28" ht="18" customHeight="1"/>
    <row r="7" spans="1:28" s="6" customFormat="1" ht="18" customHeight="1">
      <c r="B7" s="7" t="s">
        <v>58</v>
      </c>
      <c r="C7" s="12"/>
      <c r="D7" s="12"/>
      <c r="E7" s="12"/>
      <c r="F7" s="12"/>
      <c r="G7" s="12"/>
      <c r="H7" s="12"/>
      <c r="I7" s="12"/>
      <c r="J7" s="12"/>
      <c r="K7" s="12"/>
      <c r="L7" s="12"/>
      <c r="Z7" s="12"/>
      <c r="AA7" s="12"/>
      <c r="AB7" s="12"/>
    </row>
    <row r="8" spans="1:28" ht="27.75" customHeight="1">
      <c r="A8" s="140"/>
      <c r="B8" s="141" t="s">
        <v>5</v>
      </c>
      <c r="C8" s="141" t="s">
        <v>6</v>
      </c>
      <c r="D8" s="141" t="s">
        <v>16</v>
      </c>
      <c r="E8" s="141" t="s">
        <v>96</v>
      </c>
      <c r="F8" s="141" t="s">
        <v>17</v>
      </c>
      <c r="G8" s="141" t="s">
        <v>18</v>
      </c>
      <c r="H8" s="141" t="s">
        <v>10</v>
      </c>
      <c r="I8" s="141" t="s">
        <v>62</v>
      </c>
      <c r="J8" s="141" t="s">
        <v>63</v>
      </c>
      <c r="K8" s="143" t="s">
        <v>4</v>
      </c>
      <c r="L8" s="144"/>
      <c r="M8" s="138" t="s">
        <v>19</v>
      </c>
      <c r="N8" s="146" t="s">
        <v>88</v>
      </c>
      <c r="O8" s="147"/>
      <c r="P8" s="148" t="s">
        <v>64</v>
      </c>
      <c r="Q8" s="149"/>
      <c r="R8" s="13"/>
      <c r="S8" s="150" t="s">
        <v>65</v>
      </c>
      <c r="T8" s="151"/>
      <c r="U8" s="14"/>
      <c r="V8" s="146" t="s">
        <v>29</v>
      </c>
      <c r="W8" s="146"/>
      <c r="X8" s="146" t="s">
        <v>30</v>
      </c>
      <c r="Y8" s="146"/>
      <c r="Z8" s="141" t="s">
        <v>79</v>
      </c>
      <c r="AA8" s="141" t="s">
        <v>68</v>
      </c>
      <c r="AB8" s="143" t="s">
        <v>67</v>
      </c>
    </row>
    <row r="9" spans="1:28" ht="30.75" customHeight="1">
      <c r="A9" s="140"/>
      <c r="B9" s="142"/>
      <c r="C9" s="142"/>
      <c r="D9" s="142"/>
      <c r="E9" s="142"/>
      <c r="F9" s="142"/>
      <c r="G9" s="142"/>
      <c r="H9" s="142"/>
      <c r="I9" s="142"/>
      <c r="J9" s="142"/>
      <c r="K9" s="11"/>
      <c r="L9" s="11" t="s">
        <v>3</v>
      </c>
      <c r="M9" s="139"/>
      <c r="N9" s="2" t="s">
        <v>2</v>
      </c>
      <c r="O9" s="2" t="s">
        <v>1</v>
      </c>
      <c r="P9" s="2" t="s">
        <v>2</v>
      </c>
      <c r="Q9" s="2" t="s">
        <v>1</v>
      </c>
      <c r="R9" s="2" t="s">
        <v>13</v>
      </c>
      <c r="S9" s="2" t="s">
        <v>2</v>
      </c>
      <c r="T9" s="2" t="s">
        <v>1</v>
      </c>
      <c r="U9" s="2" t="s">
        <v>13</v>
      </c>
      <c r="V9" s="2" t="s">
        <v>14</v>
      </c>
      <c r="W9" s="2" t="s">
        <v>15</v>
      </c>
      <c r="X9" s="2" t="s">
        <v>14</v>
      </c>
      <c r="Y9" s="2" t="s">
        <v>15</v>
      </c>
      <c r="Z9" s="142"/>
      <c r="AA9" s="142"/>
      <c r="AB9" s="152"/>
    </row>
    <row r="10" spans="1:28" ht="18" customHeight="1">
      <c r="A10" s="39">
        <v>1</v>
      </c>
      <c r="B10" s="38"/>
      <c r="C10" s="58"/>
      <c r="D10" s="38"/>
      <c r="E10" s="37"/>
      <c r="F10" s="28"/>
      <c r="G10" s="29"/>
      <c r="H10" s="83">
        <f>F10*G10</f>
        <v>0</v>
      </c>
      <c r="I10" s="16"/>
      <c r="J10" s="83">
        <f>ROUNDDOWN(IF(I10="",H10,H10*I10),0)</f>
        <v>0</v>
      </c>
      <c r="K10" s="21"/>
      <c r="L10" s="38"/>
      <c r="M10" s="15"/>
      <c r="N10" s="15"/>
      <c r="O10" s="15"/>
      <c r="P10" s="15"/>
      <c r="Q10" s="15"/>
      <c r="R10" s="5" t="e">
        <f>EOMONTH(Q10,0)-EOMONTH(P10,-1)</f>
        <v>#NUM!</v>
      </c>
      <c r="S10" s="10">
        <v>46054</v>
      </c>
      <c r="T10" s="9">
        <f>EOMONTH(Q10,0)</f>
        <v>31</v>
      </c>
      <c r="U10" s="5">
        <f>EOMONTH(T10,0)+1-S10</f>
        <v>-46022</v>
      </c>
      <c r="V10" s="84">
        <v>0</v>
      </c>
      <c r="W10" s="85">
        <v>1</v>
      </c>
      <c r="X10" s="86">
        <f>IF(Q10="",0,ROUNDDOWN(YEARFRAC(EOMONTH(M10,-1)+1,EOMONTH(Q10,0)+1,1),2))</f>
        <v>0</v>
      </c>
      <c r="Y10" s="85">
        <f>IF(OR(F10&lt;20000,YEARFRAC(Q10,O10+1,1)&lt;0.25,E10=1),0,VLOOKUP(E10,減価償却!$B$4:$R$15,MATCH('シート①-3'!X10,減価償却!$T$3:$T$18,-1)+1,1))</f>
        <v>0</v>
      </c>
      <c r="Z10" s="87">
        <f>ROUNDDOWN(J10*(1-Y10),0)</f>
        <v>0</v>
      </c>
      <c r="AA10" s="87">
        <f>Z10*1.1</f>
        <v>0</v>
      </c>
      <c r="AB10" s="87">
        <f>ROUNDDOWN(IF(OR(Z10=0,F10&lt;20000),0,IF(U10&lt;0,0,Z10*U10/R10)),0)</f>
        <v>0</v>
      </c>
    </row>
    <row r="11" spans="1:28" ht="18" customHeight="1">
      <c r="A11" s="39">
        <v>2</v>
      </c>
      <c r="B11" s="38"/>
      <c r="C11" s="28"/>
      <c r="D11" s="38"/>
      <c r="E11" s="37"/>
      <c r="F11" s="28"/>
      <c r="G11" s="29"/>
      <c r="H11" s="83">
        <f t="shared" ref="H11:H43" si="0">F11*G11</f>
        <v>0</v>
      </c>
      <c r="I11" s="16"/>
      <c r="J11" s="83">
        <f t="shared" ref="J11:J43" si="1">ROUNDDOWN(IF(I11="",H11,H11*I11),0)</f>
        <v>0</v>
      </c>
      <c r="K11" s="21"/>
      <c r="L11" s="38"/>
      <c r="M11" s="15"/>
      <c r="N11" s="15"/>
      <c r="O11" s="15"/>
      <c r="P11" s="15"/>
      <c r="Q11" s="15"/>
      <c r="R11" s="5" t="e">
        <f t="shared" ref="R11:R43" si="2">EOMONTH(Q11,0)-EOMONTH(P11,-1)</f>
        <v>#NUM!</v>
      </c>
      <c r="S11" s="10">
        <v>46054</v>
      </c>
      <c r="T11" s="9">
        <f t="shared" ref="T11:T43" si="3">EOMONTH(Q11,0)</f>
        <v>31</v>
      </c>
      <c r="U11" s="5">
        <f t="shared" ref="U11:U43" si="4">EOMONTH(T11,0)+1-S11</f>
        <v>-46022</v>
      </c>
      <c r="V11" s="84">
        <v>0</v>
      </c>
      <c r="W11" s="85">
        <v>1</v>
      </c>
      <c r="X11" s="86">
        <f t="shared" ref="X11:X43" si="5">IF(Q11="",0,ROUNDDOWN(YEARFRAC(EOMONTH(M11,-1)+1,EOMONTH(Q11,0)+1,1),2))</f>
        <v>0</v>
      </c>
      <c r="Y11" s="85">
        <f>IF(OR(F11&lt;20000,YEARFRAC(Q11,O11+1,1)&lt;0.25,E11=1),0,VLOOKUP(E11,減価償却!$B$4:$R$15,MATCH('シート①-3'!X11,減価償却!$T$3:$T$18,-1)+1,1))</f>
        <v>0</v>
      </c>
      <c r="Z11" s="87">
        <f t="shared" ref="Z11:Z43" si="6">ROUNDDOWN(J11*(1-Y11),0)</f>
        <v>0</v>
      </c>
      <c r="AA11" s="87">
        <f t="shared" ref="AA11:AA43" si="7">Z11*1.1</f>
        <v>0</v>
      </c>
      <c r="AB11" s="87">
        <f t="shared" ref="AB11:AB43" si="8">ROUNDDOWN(IF(OR(Z11=0,F11&lt;20000),0,IF(U11&lt;0,0,Z11*U11/R11)),0)</f>
        <v>0</v>
      </c>
    </row>
    <row r="12" spans="1:28" ht="18" customHeight="1">
      <c r="A12" s="39">
        <v>3</v>
      </c>
      <c r="B12" s="38"/>
      <c r="C12" s="29"/>
      <c r="D12" s="38"/>
      <c r="E12" s="37"/>
      <c r="F12" s="29"/>
      <c r="G12" s="29"/>
      <c r="H12" s="83">
        <f t="shared" si="0"/>
        <v>0</v>
      </c>
      <c r="I12" s="16"/>
      <c r="J12" s="83">
        <f t="shared" si="1"/>
        <v>0</v>
      </c>
      <c r="K12" s="21"/>
      <c r="L12" s="37"/>
      <c r="M12" s="15"/>
      <c r="N12" s="15"/>
      <c r="O12" s="15"/>
      <c r="P12" s="15"/>
      <c r="Q12" s="15"/>
      <c r="R12" s="5" t="e">
        <f t="shared" si="2"/>
        <v>#NUM!</v>
      </c>
      <c r="S12" s="10">
        <v>46054</v>
      </c>
      <c r="T12" s="9">
        <f t="shared" si="3"/>
        <v>31</v>
      </c>
      <c r="U12" s="5">
        <f t="shared" si="4"/>
        <v>-46022</v>
      </c>
      <c r="V12" s="84">
        <v>0</v>
      </c>
      <c r="W12" s="85">
        <v>1</v>
      </c>
      <c r="X12" s="86">
        <f t="shared" si="5"/>
        <v>0</v>
      </c>
      <c r="Y12" s="85">
        <f>IF(OR(F12&lt;20000,YEARFRAC(Q12,O12+1,1)&lt;0.25,E12=1),0,VLOOKUP(E12,減価償却!$B$4:$R$15,MATCH('シート①-3'!X12,減価償却!$T$3:$T$18,-1)+1,1))</f>
        <v>0</v>
      </c>
      <c r="Z12" s="87">
        <f t="shared" si="6"/>
        <v>0</v>
      </c>
      <c r="AA12" s="87">
        <f t="shared" si="7"/>
        <v>0</v>
      </c>
      <c r="AB12" s="87">
        <f t="shared" si="8"/>
        <v>0</v>
      </c>
    </row>
    <row r="13" spans="1:28" ht="18" customHeight="1">
      <c r="A13" s="39">
        <v>4</v>
      </c>
      <c r="B13" s="38"/>
      <c r="C13" s="29"/>
      <c r="D13" s="38"/>
      <c r="E13" s="37"/>
      <c r="F13" s="29"/>
      <c r="G13" s="29"/>
      <c r="H13" s="83">
        <f t="shared" si="0"/>
        <v>0</v>
      </c>
      <c r="I13" s="16"/>
      <c r="J13" s="83">
        <f t="shared" si="1"/>
        <v>0</v>
      </c>
      <c r="K13" s="21"/>
      <c r="L13" s="37"/>
      <c r="M13" s="15"/>
      <c r="N13" s="15"/>
      <c r="O13" s="15"/>
      <c r="P13" s="15"/>
      <c r="Q13" s="15"/>
      <c r="R13" s="5" t="e">
        <f t="shared" si="2"/>
        <v>#NUM!</v>
      </c>
      <c r="S13" s="10">
        <v>46054</v>
      </c>
      <c r="T13" s="9">
        <f t="shared" si="3"/>
        <v>31</v>
      </c>
      <c r="U13" s="5">
        <f t="shared" si="4"/>
        <v>-46022</v>
      </c>
      <c r="V13" s="84">
        <v>0</v>
      </c>
      <c r="W13" s="85">
        <v>1</v>
      </c>
      <c r="X13" s="86">
        <f t="shared" si="5"/>
        <v>0</v>
      </c>
      <c r="Y13" s="85">
        <f>IF(OR(F13&lt;20000,YEARFRAC(Q13,O13+1,1)&lt;0.25,E13=1),0,VLOOKUP(E13,減価償却!$B$4:$R$15,MATCH('シート①-3'!X13,減価償却!$T$3:$T$18,-1)+1,1))</f>
        <v>0</v>
      </c>
      <c r="Z13" s="87">
        <f t="shared" si="6"/>
        <v>0</v>
      </c>
      <c r="AA13" s="87">
        <f t="shared" si="7"/>
        <v>0</v>
      </c>
      <c r="AB13" s="87">
        <f t="shared" si="8"/>
        <v>0</v>
      </c>
    </row>
    <row r="14" spans="1:28" ht="18" customHeight="1">
      <c r="A14" s="39">
        <v>5</v>
      </c>
      <c r="B14" s="38"/>
      <c r="C14" s="26"/>
      <c r="D14" s="38"/>
      <c r="E14" s="37"/>
      <c r="F14" s="26"/>
      <c r="G14" s="26"/>
      <c r="H14" s="83">
        <f t="shared" si="0"/>
        <v>0</v>
      </c>
      <c r="I14" s="16"/>
      <c r="J14" s="83">
        <f t="shared" si="1"/>
        <v>0</v>
      </c>
      <c r="K14" s="17"/>
      <c r="L14" s="37"/>
      <c r="M14" s="15"/>
      <c r="N14" s="15"/>
      <c r="O14" s="15"/>
      <c r="P14" s="15"/>
      <c r="Q14" s="15"/>
      <c r="R14" s="5" t="e">
        <f t="shared" si="2"/>
        <v>#NUM!</v>
      </c>
      <c r="S14" s="10">
        <v>46054</v>
      </c>
      <c r="T14" s="9">
        <f t="shared" si="3"/>
        <v>31</v>
      </c>
      <c r="U14" s="5">
        <f t="shared" si="4"/>
        <v>-46022</v>
      </c>
      <c r="V14" s="84">
        <v>0</v>
      </c>
      <c r="W14" s="85">
        <v>1</v>
      </c>
      <c r="X14" s="86">
        <f t="shared" si="5"/>
        <v>0</v>
      </c>
      <c r="Y14" s="85">
        <f>IF(OR(F14&lt;20000,YEARFRAC(Q14,O14+1,1)&lt;0.25,E14=1),0,VLOOKUP(E14,減価償却!$B$4:$R$15,MATCH('シート①-3'!X14,減価償却!$T$3:$T$18,-1)+1,1))</f>
        <v>0</v>
      </c>
      <c r="Z14" s="87">
        <f t="shared" si="6"/>
        <v>0</v>
      </c>
      <c r="AA14" s="87">
        <f t="shared" si="7"/>
        <v>0</v>
      </c>
      <c r="AB14" s="87">
        <f t="shared" si="8"/>
        <v>0</v>
      </c>
    </row>
    <row r="15" spans="1:28" ht="18" customHeight="1">
      <c r="A15" s="39">
        <v>6</v>
      </c>
      <c r="B15" s="38"/>
      <c r="C15" s="26"/>
      <c r="D15" s="38"/>
      <c r="E15" s="37"/>
      <c r="F15" s="26"/>
      <c r="G15" s="26"/>
      <c r="H15" s="83">
        <f t="shared" si="0"/>
        <v>0</v>
      </c>
      <c r="I15" s="16"/>
      <c r="J15" s="83">
        <f t="shared" si="1"/>
        <v>0</v>
      </c>
      <c r="K15" s="17"/>
      <c r="L15" s="37"/>
      <c r="M15" s="15"/>
      <c r="N15" s="15"/>
      <c r="O15" s="15"/>
      <c r="P15" s="15"/>
      <c r="Q15" s="15"/>
      <c r="R15" s="5" t="e">
        <f t="shared" si="2"/>
        <v>#NUM!</v>
      </c>
      <c r="S15" s="10">
        <v>46054</v>
      </c>
      <c r="T15" s="9">
        <f t="shared" si="3"/>
        <v>31</v>
      </c>
      <c r="U15" s="5">
        <f t="shared" si="4"/>
        <v>-46022</v>
      </c>
      <c r="V15" s="84">
        <v>0</v>
      </c>
      <c r="W15" s="85">
        <v>1</v>
      </c>
      <c r="X15" s="86">
        <f t="shared" si="5"/>
        <v>0</v>
      </c>
      <c r="Y15" s="85">
        <f>IF(OR(F15&lt;20000,YEARFRAC(Q15,O15+1,1)&lt;0.25,E15=1),0,VLOOKUP(E15,減価償却!$B$4:$R$15,MATCH('シート①-3'!X15,減価償却!$T$3:$T$18,-1)+1,1))</f>
        <v>0</v>
      </c>
      <c r="Z15" s="87">
        <f t="shared" si="6"/>
        <v>0</v>
      </c>
      <c r="AA15" s="87">
        <f t="shared" si="7"/>
        <v>0</v>
      </c>
      <c r="AB15" s="87">
        <f t="shared" si="8"/>
        <v>0</v>
      </c>
    </row>
    <row r="16" spans="1:28" ht="18" customHeight="1">
      <c r="A16" s="39">
        <v>7</v>
      </c>
      <c r="B16" s="38"/>
      <c r="C16" s="26"/>
      <c r="D16" s="38"/>
      <c r="E16" s="37"/>
      <c r="F16" s="26"/>
      <c r="G16" s="26"/>
      <c r="H16" s="83">
        <f t="shared" si="0"/>
        <v>0</v>
      </c>
      <c r="I16" s="16"/>
      <c r="J16" s="83">
        <f t="shared" si="1"/>
        <v>0</v>
      </c>
      <c r="K16" s="17"/>
      <c r="L16" s="37"/>
      <c r="M16" s="15"/>
      <c r="N16" s="15"/>
      <c r="O16" s="15"/>
      <c r="P16" s="15"/>
      <c r="Q16" s="15"/>
      <c r="R16" s="5" t="e">
        <f t="shared" si="2"/>
        <v>#NUM!</v>
      </c>
      <c r="S16" s="10">
        <v>46054</v>
      </c>
      <c r="T16" s="9">
        <f t="shared" si="3"/>
        <v>31</v>
      </c>
      <c r="U16" s="5">
        <f t="shared" si="4"/>
        <v>-46022</v>
      </c>
      <c r="V16" s="84">
        <v>0</v>
      </c>
      <c r="W16" s="85">
        <v>1</v>
      </c>
      <c r="X16" s="86">
        <f t="shared" si="5"/>
        <v>0</v>
      </c>
      <c r="Y16" s="85">
        <f>IF(OR(F16&lt;20000,YEARFRAC(Q16,O16+1,1)&lt;0.25,E16=1),0,VLOOKUP(E16,減価償却!$B$4:$R$15,MATCH('シート①-3'!X16,減価償却!$T$3:$T$18,-1)+1,1))</f>
        <v>0</v>
      </c>
      <c r="Z16" s="87">
        <f t="shared" si="6"/>
        <v>0</v>
      </c>
      <c r="AA16" s="87">
        <f t="shared" si="7"/>
        <v>0</v>
      </c>
      <c r="AB16" s="87">
        <f t="shared" si="8"/>
        <v>0</v>
      </c>
    </row>
    <row r="17" spans="1:28" ht="18" customHeight="1">
      <c r="A17" s="39">
        <v>8</v>
      </c>
      <c r="B17" s="38"/>
      <c r="C17" s="26"/>
      <c r="D17" s="38"/>
      <c r="E17" s="37"/>
      <c r="F17" s="26"/>
      <c r="G17" s="26"/>
      <c r="H17" s="83">
        <f t="shared" si="0"/>
        <v>0</v>
      </c>
      <c r="I17" s="16"/>
      <c r="J17" s="83">
        <f t="shared" si="1"/>
        <v>0</v>
      </c>
      <c r="K17" s="17"/>
      <c r="L17" s="37"/>
      <c r="M17" s="15"/>
      <c r="N17" s="15"/>
      <c r="O17" s="15"/>
      <c r="P17" s="15"/>
      <c r="Q17" s="15"/>
      <c r="R17" s="5" t="e">
        <f t="shared" si="2"/>
        <v>#NUM!</v>
      </c>
      <c r="S17" s="10">
        <v>46054</v>
      </c>
      <c r="T17" s="9">
        <f t="shared" si="3"/>
        <v>31</v>
      </c>
      <c r="U17" s="5">
        <f t="shared" si="4"/>
        <v>-46022</v>
      </c>
      <c r="V17" s="84">
        <v>0</v>
      </c>
      <c r="W17" s="85">
        <v>1</v>
      </c>
      <c r="X17" s="86">
        <f t="shared" si="5"/>
        <v>0</v>
      </c>
      <c r="Y17" s="85">
        <f>IF(OR(F17&lt;20000,YEARFRAC(Q17,O17+1,1)&lt;0.25,E17=1),0,VLOOKUP(E17,減価償却!$B$4:$R$15,MATCH('シート①-3'!X17,減価償却!$T$3:$T$18,-1)+1,1))</f>
        <v>0</v>
      </c>
      <c r="Z17" s="87">
        <f t="shared" si="6"/>
        <v>0</v>
      </c>
      <c r="AA17" s="87">
        <f t="shared" si="7"/>
        <v>0</v>
      </c>
      <c r="AB17" s="87">
        <f t="shared" si="8"/>
        <v>0</v>
      </c>
    </row>
    <row r="18" spans="1:28" ht="18" customHeight="1">
      <c r="A18" s="39">
        <v>9</v>
      </c>
      <c r="B18" s="38"/>
      <c r="C18" s="26"/>
      <c r="D18" s="38"/>
      <c r="E18" s="37"/>
      <c r="F18" s="26"/>
      <c r="G18" s="26"/>
      <c r="H18" s="83">
        <f t="shared" si="0"/>
        <v>0</v>
      </c>
      <c r="I18" s="16"/>
      <c r="J18" s="83">
        <f t="shared" si="1"/>
        <v>0</v>
      </c>
      <c r="K18" s="17"/>
      <c r="L18" s="37"/>
      <c r="M18" s="15"/>
      <c r="N18" s="15"/>
      <c r="O18" s="15"/>
      <c r="P18" s="15"/>
      <c r="Q18" s="15"/>
      <c r="R18" s="5" t="e">
        <f t="shared" si="2"/>
        <v>#NUM!</v>
      </c>
      <c r="S18" s="10">
        <v>46054</v>
      </c>
      <c r="T18" s="9">
        <f t="shared" si="3"/>
        <v>31</v>
      </c>
      <c r="U18" s="5">
        <f t="shared" si="4"/>
        <v>-46022</v>
      </c>
      <c r="V18" s="84">
        <v>0</v>
      </c>
      <c r="W18" s="85">
        <v>1</v>
      </c>
      <c r="X18" s="86">
        <f t="shared" si="5"/>
        <v>0</v>
      </c>
      <c r="Y18" s="85">
        <f>IF(OR(F18&lt;20000,YEARFRAC(Q18,O18+1,1)&lt;0.25,E18=1),0,VLOOKUP(E18,減価償却!$B$4:$R$15,MATCH('シート①-3'!X18,減価償却!$T$3:$T$18,-1)+1,1))</f>
        <v>0</v>
      </c>
      <c r="Z18" s="87">
        <f t="shared" si="6"/>
        <v>0</v>
      </c>
      <c r="AA18" s="87">
        <f t="shared" si="7"/>
        <v>0</v>
      </c>
      <c r="AB18" s="87">
        <f t="shared" si="8"/>
        <v>0</v>
      </c>
    </row>
    <row r="19" spans="1:28" ht="18" customHeight="1">
      <c r="A19" s="39">
        <v>10</v>
      </c>
      <c r="B19" s="38"/>
      <c r="C19" s="26"/>
      <c r="D19" s="38"/>
      <c r="E19" s="37"/>
      <c r="F19" s="26"/>
      <c r="G19" s="26"/>
      <c r="H19" s="83">
        <f t="shared" si="0"/>
        <v>0</v>
      </c>
      <c r="I19" s="16"/>
      <c r="J19" s="83">
        <f t="shared" si="1"/>
        <v>0</v>
      </c>
      <c r="K19" s="17"/>
      <c r="L19" s="37"/>
      <c r="M19" s="15"/>
      <c r="N19" s="15"/>
      <c r="O19" s="15"/>
      <c r="P19" s="15"/>
      <c r="Q19" s="15"/>
      <c r="R19" s="5" t="e">
        <f t="shared" si="2"/>
        <v>#NUM!</v>
      </c>
      <c r="S19" s="10">
        <v>46054</v>
      </c>
      <c r="T19" s="9">
        <f t="shared" si="3"/>
        <v>31</v>
      </c>
      <c r="U19" s="5">
        <f t="shared" si="4"/>
        <v>-46022</v>
      </c>
      <c r="V19" s="84">
        <v>0</v>
      </c>
      <c r="W19" s="85">
        <v>1</v>
      </c>
      <c r="X19" s="86">
        <f t="shared" si="5"/>
        <v>0</v>
      </c>
      <c r="Y19" s="85">
        <f>IF(OR(F19&lt;20000,YEARFRAC(Q19,O19+1,1)&lt;0.25,E19=1),0,VLOOKUP(E19,減価償却!$B$4:$R$15,MATCH('シート①-3'!X19,減価償却!$T$3:$T$18,-1)+1,1))</f>
        <v>0</v>
      </c>
      <c r="Z19" s="87">
        <f t="shared" si="6"/>
        <v>0</v>
      </c>
      <c r="AA19" s="87">
        <f t="shared" si="7"/>
        <v>0</v>
      </c>
      <c r="AB19" s="87">
        <f t="shared" si="8"/>
        <v>0</v>
      </c>
    </row>
    <row r="20" spans="1:28" ht="18" customHeight="1">
      <c r="A20" s="39">
        <v>11</v>
      </c>
      <c r="B20" s="38"/>
      <c r="C20" s="26"/>
      <c r="D20" s="38"/>
      <c r="E20" s="37"/>
      <c r="F20" s="26"/>
      <c r="G20" s="26"/>
      <c r="H20" s="83">
        <f t="shared" si="0"/>
        <v>0</v>
      </c>
      <c r="I20" s="16"/>
      <c r="J20" s="83">
        <f t="shared" si="1"/>
        <v>0</v>
      </c>
      <c r="K20" s="17"/>
      <c r="L20" s="37"/>
      <c r="M20" s="15"/>
      <c r="N20" s="15"/>
      <c r="O20" s="15"/>
      <c r="P20" s="15"/>
      <c r="Q20" s="15"/>
      <c r="R20" s="5" t="e">
        <f t="shared" si="2"/>
        <v>#NUM!</v>
      </c>
      <c r="S20" s="10">
        <v>46054</v>
      </c>
      <c r="T20" s="9">
        <f t="shared" si="3"/>
        <v>31</v>
      </c>
      <c r="U20" s="5">
        <f t="shared" si="4"/>
        <v>-46022</v>
      </c>
      <c r="V20" s="84">
        <v>0</v>
      </c>
      <c r="W20" s="85">
        <v>1</v>
      </c>
      <c r="X20" s="86">
        <f t="shared" si="5"/>
        <v>0</v>
      </c>
      <c r="Y20" s="85">
        <f>IF(OR(F20&lt;20000,YEARFRAC(Q20,O20+1,1)&lt;0.25,E20=1),0,VLOOKUP(E20,減価償却!$B$4:$R$15,MATCH('シート①-3'!X20,減価償却!$T$3:$T$18,-1)+1,1))</f>
        <v>0</v>
      </c>
      <c r="Z20" s="87">
        <f t="shared" si="6"/>
        <v>0</v>
      </c>
      <c r="AA20" s="87">
        <f t="shared" si="7"/>
        <v>0</v>
      </c>
      <c r="AB20" s="87">
        <f t="shared" si="8"/>
        <v>0</v>
      </c>
    </row>
    <row r="21" spans="1:28" ht="18" customHeight="1">
      <c r="A21" s="39">
        <v>12</v>
      </c>
      <c r="B21" s="38"/>
      <c r="C21" s="26"/>
      <c r="D21" s="38"/>
      <c r="E21" s="37"/>
      <c r="F21" s="26"/>
      <c r="G21" s="26"/>
      <c r="H21" s="83">
        <f t="shared" si="0"/>
        <v>0</v>
      </c>
      <c r="I21" s="16"/>
      <c r="J21" s="83">
        <f t="shared" si="1"/>
        <v>0</v>
      </c>
      <c r="K21" s="17"/>
      <c r="L21" s="37"/>
      <c r="M21" s="15"/>
      <c r="N21" s="15"/>
      <c r="O21" s="15"/>
      <c r="P21" s="15"/>
      <c r="Q21" s="15"/>
      <c r="R21" s="5" t="e">
        <f t="shared" si="2"/>
        <v>#NUM!</v>
      </c>
      <c r="S21" s="10">
        <v>46054</v>
      </c>
      <c r="T21" s="9">
        <f t="shared" si="3"/>
        <v>31</v>
      </c>
      <c r="U21" s="5">
        <f t="shared" si="4"/>
        <v>-46022</v>
      </c>
      <c r="V21" s="84">
        <v>0</v>
      </c>
      <c r="W21" s="85">
        <v>1</v>
      </c>
      <c r="X21" s="86">
        <f t="shared" si="5"/>
        <v>0</v>
      </c>
      <c r="Y21" s="85">
        <f>IF(OR(F21&lt;20000,YEARFRAC(Q21,O21+1,1)&lt;0.25,E21=1),0,VLOOKUP(E21,減価償却!$B$4:$R$15,MATCH('シート①-3'!X21,減価償却!$T$3:$T$18,-1)+1,1))</f>
        <v>0</v>
      </c>
      <c r="Z21" s="87">
        <f t="shared" si="6"/>
        <v>0</v>
      </c>
      <c r="AA21" s="87">
        <f t="shared" si="7"/>
        <v>0</v>
      </c>
      <c r="AB21" s="87">
        <f t="shared" si="8"/>
        <v>0</v>
      </c>
    </row>
    <row r="22" spans="1:28" ht="18" customHeight="1">
      <c r="A22" s="39">
        <v>13</v>
      </c>
      <c r="B22" s="38"/>
      <c r="C22" s="26"/>
      <c r="D22" s="38"/>
      <c r="E22" s="37"/>
      <c r="F22" s="26"/>
      <c r="G22" s="26"/>
      <c r="H22" s="83">
        <f t="shared" si="0"/>
        <v>0</v>
      </c>
      <c r="I22" s="16"/>
      <c r="J22" s="83">
        <f t="shared" si="1"/>
        <v>0</v>
      </c>
      <c r="K22" s="17"/>
      <c r="L22" s="37"/>
      <c r="M22" s="15"/>
      <c r="N22" s="15"/>
      <c r="O22" s="15"/>
      <c r="P22" s="15"/>
      <c r="Q22" s="15"/>
      <c r="R22" s="5" t="e">
        <f t="shared" si="2"/>
        <v>#NUM!</v>
      </c>
      <c r="S22" s="10">
        <v>46054</v>
      </c>
      <c r="T22" s="9">
        <f t="shared" si="3"/>
        <v>31</v>
      </c>
      <c r="U22" s="5">
        <f t="shared" si="4"/>
        <v>-46022</v>
      </c>
      <c r="V22" s="84">
        <v>0</v>
      </c>
      <c r="W22" s="85">
        <v>1</v>
      </c>
      <c r="X22" s="86">
        <f t="shared" si="5"/>
        <v>0</v>
      </c>
      <c r="Y22" s="85">
        <f>IF(OR(F22&lt;20000,YEARFRAC(Q22,O22+1,1)&lt;0.25,E22=1),0,VLOOKUP(E22,減価償却!$B$4:$R$15,MATCH('シート①-3'!X22,減価償却!$T$3:$T$18,-1)+1,1))</f>
        <v>0</v>
      </c>
      <c r="Z22" s="87">
        <f t="shared" si="6"/>
        <v>0</v>
      </c>
      <c r="AA22" s="87">
        <f t="shared" si="7"/>
        <v>0</v>
      </c>
      <c r="AB22" s="87">
        <f t="shared" si="8"/>
        <v>0</v>
      </c>
    </row>
    <row r="23" spans="1:28" ht="18" customHeight="1">
      <c r="A23" s="39">
        <v>14</v>
      </c>
      <c r="B23" s="38"/>
      <c r="C23" s="26"/>
      <c r="D23" s="38"/>
      <c r="E23" s="37"/>
      <c r="F23" s="26"/>
      <c r="G23" s="26"/>
      <c r="H23" s="83">
        <f t="shared" si="0"/>
        <v>0</v>
      </c>
      <c r="I23" s="16"/>
      <c r="J23" s="83">
        <f t="shared" si="1"/>
        <v>0</v>
      </c>
      <c r="K23" s="17"/>
      <c r="L23" s="37"/>
      <c r="M23" s="15"/>
      <c r="N23" s="15"/>
      <c r="O23" s="15"/>
      <c r="P23" s="15"/>
      <c r="Q23" s="15"/>
      <c r="R23" s="5" t="e">
        <f t="shared" si="2"/>
        <v>#NUM!</v>
      </c>
      <c r="S23" s="10">
        <v>46054</v>
      </c>
      <c r="T23" s="9">
        <f t="shared" si="3"/>
        <v>31</v>
      </c>
      <c r="U23" s="5">
        <f t="shared" si="4"/>
        <v>-46022</v>
      </c>
      <c r="V23" s="84">
        <v>0</v>
      </c>
      <c r="W23" s="85">
        <v>1</v>
      </c>
      <c r="X23" s="86">
        <f t="shared" si="5"/>
        <v>0</v>
      </c>
      <c r="Y23" s="85">
        <f>IF(OR(F23&lt;20000,YEARFRAC(Q23,O23+1,1)&lt;0.25,E23=1),0,VLOOKUP(E23,減価償却!$B$4:$R$15,MATCH('シート①-3'!X23,減価償却!$T$3:$T$18,-1)+1,1))</f>
        <v>0</v>
      </c>
      <c r="Z23" s="87">
        <f t="shared" si="6"/>
        <v>0</v>
      </c>
      <c r="AA23" s="87">
        <f t="shared" si="7"/>
        <v>0</v>
      </c>
      <c r="AB23" s="87">
        <f t="shared" si="8"/>
        <v>0</v>
      </c>
    </row>
    <row r="24" spans="1:28" ht="18" customHeight="1">
      <c r="A24" s="39">
        <v>15</v>
      </c>
      <c r="B24" s="38"/>
      <c r="C24" s="26"/>
      <c r="D24" s="38"/>
      <c r="E24" s="37"/>
      <c r="F24" s="26"/>
      <c r="G24" s="26"/>
      <c r="H24" s="83">
        <f t="shared" si="0"/>
        <v>0</v>
      </c>
      <c r="I24" s="16"/>
      <c r="J24" s="83">
        <f t="shared" si="1"/>
        <v>0</v>
      </c>
      <c r="K24" s="17"/>
      <c r="L24" s="37"/>
      <c r="M24" s="15"/>
      <c r="N24" s="15"/>
      <c r="O24" s="15"/>
      <c r="P24" s="15"/>
      <c r="Q24" s="15"/>
      <c r="R24" s="5" t="e">
        <f t="shared" si="2"/>
        <v>#NUM!</v>
      </c>
      <c r="S24" s="10">
        <v>46054</v>
      </c>
      <c r="T24" s="9">
        <f t="shared" si="3"/>
        <v>31</v>
      </c>
      <c r="U24" s="5">
        <f t="shared" si="4"/>
        <v>-46022</v>
      </c>
      <c r="V24" s="84">
        <v>0</v>
      </c>
      <c r="W24" s="85">
        <v>1</v>
      </c>
      <c r="X24" s="86">
        <f t="shared" si="5"/>
        <v>0</v>
      </c>
      <c r="Y24" s="85">
        <f>IF(OR(F24&lt;20000,YEARFRAC(Q24,O24+1,1)&lt;0.25,E24=1),0,VLOOKUP(E24,減価償却!$B$4:$R$15,MATCH('シート①-3'!X24,減価償却!$T$3:$T$18,-1)+1,1))</f>
        <v>0</v>
      </c>
      <c r="Z24" s="87">
        <f t="shared" si="6"/>
        <v>0</v>
      </c>
      <c r="AA24" s="87">
        <f t="shared" si="7"/>
        <v>0</v>
      </c>
      <c r="AB24" s="87">
        <f t="shared" si="8"/>
        <v>0</v>
      </c>
    </row>
    <row r="25" spans="1:28" ht="18" customHeight="1">
      <c r="A25" s="39">
        <v>16</v>
      </c>
      <c r="B25" s="38"/>
      <c r="C25" s="26"/>
      <c r="D25" s="38"/>
      <c r="E25" s="37"/>
      <c r="F25" s="26"/>
      <c r="G25" s="26"/>
      <c r="H25" s="83">
        <f t="shared" si="0"/>
        <v>0</v>
      </c>
      <c r="I25" s="16"/>
      <c r="J25" s="83">
        <f t="shared" si="1"/>
        <v>0</v>
      </c>
      <c r="K25" s="17"/>
      <c r="L25" s="37"/>
      <c r="M25" s="15"/>
      <c r="N25" s="15"/>
      <c r="O25" s="15"/>
      <c r="P25" s="15"/>
      <c r="Q25" s="15"/>
      <c r="R25" s="5" t="e">
        <f t="shared" si="2"/>
        <v>#NUM!</v>
      </c>
      <c r="S25" s="10">
        <v>46054</v>
      </c>
      <c r="T25" s="9">
        <f t="shared" si="3"/>
        <v>31</v>
      </c>
      <c r="U25" s="5">
        <f t="shared" si="4"/>
        <v>-46022</v>
      </c>
      <c r="V25" s="84">
        <v>0</v>
      </c>
      <c r="W25" s="85">
        <v>1</v>
      </c>
      <c r="X25" s="86">
        <f t="shared" si="5"/>
        <v>0</v>
      </c>
      <c r="Y25" s="85">
        <f>IF(OR(F25&lt;20000,YEARFRAC(Q25,O25+1,1)&lt;0.25,E25=1),0,VLOOKUP(E25,減価償却!$B$4:$R$15,MATCH('シート①-3'!X25,減価償却!$T$3:$T$18,-1)+1,1))</f>
        <v>0</v>
      </c>
      <c r="Z25" s="87">
        <f t="shared" si="6"/>
        <v>0</v>
      </c>
      <c r="AA25" s="87">
        <f t="shared" si="7"/>
        <v>0</v>
      </c>
      <c r="AB25" s="87">
        <f t="shared" si="8"/>
        <v>0</v>
      </c>
    </row>
    <row r="26" spans="1:28" ht="18" customHeight="1">
      <c r="A26" s="39">
        <v>17</v>
      </c>
      <c r="B26" s="38"/>
      <c r="C26" s="26"/>
      <c r="D26" s="38"/>
      <c r="E26" s="37"/>
      <c r="F26" s="26"/>
      <c r="G26" s="26"/>
      <c r="H26" s="83">
        <f t="shared" si="0"/>
        <v>0</v>
      </c>
      <c r="I26" s="16"/>
      <c r="J26" s="83">
        <f t="shared" si="1"/>
        <v>0</v>
      </c>
      <c r="K26" s="17"/>
      <c r="L26" s="37"/>
      <c r="M26" s="15"/>
      <c r="N26" s="15"/>
      <c r="O26" s="15"/>
      <c r="P26" s="15"/>
      <c r="Q26" s="15"/>
      <c r="R26" s="5" t="e">
        <f t="shared" si="2"/>
        <v>#NUM!</v>
      </c>
      <c r="S26" s="10">
        <v>46054</v>
      </c>
      <c r="T26" s="9">
        <f t="shared" si="3"/>
        <v>31</v>
      </c>
      <c r="U26" s="5">
        <f t="shared" si="4"/>
        <v>-46022</v>
      </c>
      <c r="V26" s="84">
        <v>0</v>
      </c>
      <c r="W26" s="85">
        <v>1</v>
      </c>
      <c r="X26" s="86">
        <f t="shared" si="5"/>
        <v>0</v>
      </c>
      <c r="Y26" s="85">
        <f>IF(OR(F26&lt;20000,YEARFRAC(Q26,O26+1,1)&lt;0.25,E26=1),0,VLOOKUP(E26,減価償却!$B$4:$R$15,MATCH('シート①-3'!X26,減価償却!$T$3:$T$18,-1)+1,1))</f>
        <v>0</v>
      </c>
      <c r="Z26" s="87">
        <f t="shared" si="6"/>
        <v>0</v>
      </c>
      <c r="AA26" s="87">
        <f t="shared" si="7"/>
        <v>0</v>
      </c>
      <c r="AB26" s="87">
        <f t="shared" si="8"/>
        <v>0</v>
      </c>
    </row>
    <row r="27" spans="1:28" ht="18" customHeight="1">
      <c r="A27" s="39">
        <v>18</v>
      </c>
      <c r="B27" s="38"/>
      <c r="C27" s="26"/>
      <c r="D27" s="38"/>
      <c r="E27" s="37"/>
      <c r="F27" s="26"/>
      <c r="G27" s="26"/>
      <c r="H27" s="83">
        <f t="shared" si="0"/>
        <v>0</v>
      </c>
      <c r="I27" s="16"/>
      <c r="J27" s="83">
        <f t="shared" si="1"/>
        <v>0</v>
      </c>
      <c r="K27" s="17"/>
      <c r="L27" s="37"/>
      <c r="M27" s="15"/>
      <c r="N27" s="15"/>
      <c r="O27" s="15"/>
      <c r="P27" s="15"/>
      <c r="Q27" s="15"/>
      <c r="R27" s="5" t="e">
        <f t="shared" si="2"/>
        <v>#NUM!</v>
      </c>
      <c r="S27" s="10">
        <v>46054</v>
      </c>
      <c r="T27" s="9">
        <f t="shared" si="3"/>
        <v>31</v>
      </c>
      <c r="U27" s="5">
        <f t="shared" si="4"/>
        <v>-46022</v>
      </c>
      <c r="V27" s="84">
        <v>0</v>
      </c>
      <c r="W27" s="85">
        <v>1</v>
      </c>
      <c r="X27" s="86">
        <f t="shared" si="5"/>
        <v>0</v>
      </c>
      <c r="Y27" s="85">
        <f>IF(OR(F27&lt;20000,YEARFRAC(Q27,O27+1,1)&lt;0.25,E27=1),0,VLOOKUP(E27,減価償却!$B$4:$R$15,MATCH('シート①-3'!X27,減価償却!$T$3:$T$18,-1)+1,1))</f>
        <v>0</v>
      </c>
      <c r="Z27" s="87">
        <f t="shared" si="6"/>
        <v>0</v>
      </c>
      <c r="AA27" s="87">
        <f t="shared" si="7"/>
        <v>0</v>
      </c>
      <c r="AB27" s="87">
        <f t="shared" si="8"/>
        <v>0</v>
      </c>
    </row>
    <row r="28" spans="1:28" ht="18" customHeight="1">
      <c r="A28" s="39">
        <v>19</v>
      </c>
      <c r="B28" s="38"/>
      <c r="C28" s="26"/>
      <c r="D28" s="38"/>
      <c r="E28" s="37"/>
      <c r="F28" s="26"/>
      <c r="G28" s="26"/>
      <c r="H28" s="83">
        <f t="shared" si="0"/>
        <v>0</v>
      </c>
      <c r="I28" s="16"/>
      <c r="J28" s="83">
        <f t="shared" si="1"/>
        <v>0</v>
      </c>
      <c r="K28" s="17"/>
      <c r="L28" s="37"/>
      <c r="M28" s="15"/>
      <c r="N28" s="15"/>
      <c r="O28" s="15"/>
      <c r="P28" s="15"/>
      <c r="Q28" s="15"/>
      <c r="R28" s="5" t="e">
        <f t="shared" si="2"/>
        <v>#NUM!</v>
      </c>
      <c r="S28" s="10">
        <v>46054</v>
      </c>
      <c r="T28" s="9">
        <f t="shared" si="3"/>
        <v>31</v>
      </c>
      <c r="U28" s="5">
        <f t="shared" si="4"/>
        <v>-46022</v>
      </c>
      <c r="V28" s="84">
        <v>0</v>
      </c>
      <c r="W28" s="85">
        <v>1</v>
      </c>
      <c r="X28" s="86">
        <f t="shared" si="5"/>
        <v>0</v>
      </c>
      <c r="Y28" s="85">
        <f>IF(OR(F28&lt;20000,YEARFRAC(Q28,O28+1,1)&lt;0.25,E28=1),0,VLOOKUP(E28,減価償却!$B$4:$R$15,MATCH('シート①-3'!X28,減価償却!$T$3:$T$18,-1)+1,1))</f>
        <v>0</v>
      </c>
      <c r="Z28" s="87">
        <f t="shared" si="6"/>
        <v>0</v>
      </c>
      <c r="AA28" s="87">
        <f t="shared" si="7"/>
        <v>0</v>
      </c>
      <c r="AB28" s="87">
        <f t="shared" si="8"/>
        <v>0</v>
      </c>
    </row>
    <row r="29" spans="1:28" ht="18" customHeight="1">
      <c r="A29" s="39">
        <v>20</v>
      </c>
      <c r="B29" s="38"/>
      <c r="C29" s="26"/>
      <c r="D29" s="38"/>
      <c r="E29" s="37"/>
      <c r="F29" s="26"/>
      <c r="G29" s="26"/>
      <c r="H29" s="83">
        <f t="shared" si="0"/>
        <v>0</v>
      </c>
      <c r="I29" s="16"/>
      <c r="J29" s="83">
        <f t="shared" si="1"/>
        <v>0</v>
      </c>
      <c r="K29" s="17"/>
      <c r="L29" s="37"/>
      <c r="M29" s="15"/>
      <c r="N29" s="15"/>
      <c r="O29" s="15"/>
      <c r="P29" s="15"/>
      <c r="Q29" s="15"/>
      <c r="R29" s="5" t="e">
        <f t="shared" si="2"/>
        <v>#NUM!</v>
      </c>
      <c r="S29" s="10">
        <v>46054</v>
      </c>
      <c r="T29" s="9">
        <f t="shared" si="3"/>
        <v>31</v>
      </c>
      <c r="U29" s="5">
        <f t="shared" si="4"/>
        <v>-46022</v>
      </c>
      <c r="V29" s="84">
        <v>0</v>
      </c>
      <c r="W29" s="85">
        <v>1</v>
      </c>
      <c r="X29" s="86">
        <f t="shared" si="5"/>
        <v>0</v>
      </c>
      <c r="Y29" s="85">
        <f>IF(OR(F29&lt;20000,YEARFRAC(Q29,O29+1,1)&lt;0.25,E29=1),0,VLOOKUP(E29,減価償却!$B$4:$R$15,MATCH('シート①-3'!X29,減価償却!$T$3:$T$18,-1)+1,1))</f>
        <v>0</v>
      </c>
      <c r="Z29" s="87">
        <f t="shared" si="6"/>
        <v>0</v>
      </c>
      <c r="AA29" s="87">
        <f t="shared" si="7"/>
        <v>0</v>
      </c>
      <c r="AB29" s="87">
        <f t="shared" si="8"/>
        <v>0</v>
      </c>
    </row>
    <row r="30" spans="1:28" ht="18" customHeight="1">
      <c r="A30" s="39">
        <v>21</v>
      </c>
      <c r="B30" s="38"/>
      <c r="C30" s="26"/>
      <c r="D30" s="38"/>
      <c r="E30" s="37"/>
      <c r="F30" s="26"/>
      <c r="G30" s="26"/>
      <c r="H30" s="83">
        <f t="shared" si="0"/>
        <v>0</v>
      </c>
      <c r="I30" s="16"/>
      <c r="J30" s="83">
        <f t="shared" si="1"/>
        <v>0</v>
      </c>
      <c r="K30" s="17"/>
      <c r="L30" s="37"/>
      <c r="M30" s="15"/>
      <c r="N30" s="15"/>
      <c r="O30" s="15"/>
      <c r="P30" s="15"/>
      <c r="Q30" s="15"/>
      <c r="R30" s="5" t="e">
        <f t="shared" si="2"/>
        <v>#NUM!</v>
      </c>
      <c r="S30" s="10">
        <v>46054</v>
      </c>
      <c r="T30" s="9">
        <f t="shared" si="3"/>
        <v>31</v>
      </c>
      <c r="U30" s="5">
        <f t="shared" si="4"/>
        <v>-46022</v>
      </c>
      <c r="V30" s="84">
        <v>0</v>
      </c>
      <c r="W30" s="85">
        <v>1</v>
      </c>
      <c r="X30" s="86">
        <f t="shared" si="5"/>
        <v>0</v>
      </c>
      <c r="Y30" s="85">
        <f>IF(OR(F30&lt;20000,YEARFRAC(Q30,O30+1,1)&lt;0.25,E30=1),0,VLOOKUP(E30,減価償却!$B$4:$R$15,MATCH('シート①-3'!X30,減価償却!$T$3:$T$18,-1)+1,1))</f>
        <v>0</v>
      </c>
      <c r="Z30" s="87">
        <f t="shared" si="6"/>
        <v>0</v>
      </c>
      <c r="AA30" s="87">
        <f t="shared" si="7"/>
        <v>0</v>
      </c>
      <c r="AB30" s="87">
        <f t="shared" si="8"/>
        <v>0</v>
      </c>
    </row>
    <row r="31" spans="1:28" ht="18" customHeight="1">
      <c r="A31" s="39">
        <v>22</v>
      </c>
      <c r="B31" s="38"/>
      <c r="C31" s="26"/>
      <c r="D31" s="38"/>
      <c r="E31" s="37"/>
      <c r="F31" s="26"/>
      <c r="G31" s="26"/>
      <c r="H31" s="83">
        <f t="shared" si="0"/>
        <v>0</v>
      </c>
      <c r="I31" s="16"/>
      <c r="J31" s="83">
        <f t="shared" si="1"/>
        <v>0</v>
      </c>
      <c r="K31" s="17"/>
      <c r="L31" s="37"/>
      <c r="M31" s="15"/>
      <c r="N31" s="15"/>
      <c r="O31" s="15"/>
      <c r="P31" s="15"/>
      <c r="Q31" s="15"/>
      <c r="R31" s="5" t="e">
        <f t="shared" si="2"/>
        <v>#NUM!</v>
      </c>
      <c r="S31" s="10">
        <v>46054</v>
      </c>
      <c r="T31" s="9">
        <f t="shared" si="3"/>
        <v>31</v>
      </c>
      <c r="U31" s="5">
        <f t="shared" si="4"/>
        <v>-46022</v>
      </c>
      <c r="V31" s="84">
        <v>0</v>
      </c>
      <c r="W31" s="85">
        <v>1</v>
      </c>
      <c r="X31" s="86">
        <f t="shared" si="5"/>
        <v>0</v>
      </c>
      <c r="Y31" s="85">
        <f>IF(OR(F31&lt;20000,YEARFRAC(Q31,O31+1,1)&lt;0.25,E31=1),0,VLOOKUP(E31,減価償却!$B$4:$R$15,MATCH('シート①-3'!X31,減価償却!$T$3:$T$18,-1)+1,1))</f>
        <v>0</v>
      </c>
      <c r="Z31" s="87">
        <f t="shared" si="6"/>
        <v>0</v>
      </c>
      <c r="AA31" s="87">
        <f t="shared" si="7"/>
        <v>0</v>
      </c>
      <c r="AB31" s="87">
        <f t="shared" si="8"/>
        <v>0</v>
      </c>
    </row>
    <row r="32" spans="1:28" ht="18" customHeight="1">
      <c r="A32" s="39">
        <v>23</v>
      </c>
      <c r="B32" s="38"/>
      <c r="C32" s="26"/>
      <c r="D32" s="38"/>
      <c r="E32" s="37"/>
      <c r="F32" s="26"/>
      <c r="G32" s="26"/>
      <c r="H32" s="83">
        <f t="shared" si="0"/>
        <v>0</v>
      </c>
      <c r="I32" s="16"/>
      <c r="J32" s="83">
        <f t="shared" si="1"/>
        <v>0</v>
      </c>
      <c r="K32" s="17"/>
      <c r="L32" s="37"/>
      <c r="M32" s="15"/>
      <c r="N32" s="15"/>
      <c r="O32" s="15"/>
      <c r="P32" s="15"/>
      <c r="Q32" s="15"/>
      <c r="R32" s="5" t="e">
        <f t="shared" si="2"/>
        <v>#NUM!</v>
      </c>
      <c r="S32" s="10">
        <v>46054</v>
      </c>
      <c r="T32" s="9">
        <f t="shared" si="3"/>
        <v>31</v>
      </c>
      <c r="U32" s="5">
        <f t="shared" si="4"/>
        <v>-46022</v>
      </c>
      <c r="V32" s="84">
        <v>0</v>
      </c>
      <c r="W32" s="85">
        <v>1</v>
      </c>
      <c r="X32" s="86">
        <f t="shared" si="5"/>
        <v>0</v>
      </c>
      <c r="Y32" s="85">
        <f>IF(OR(F32&lt;20000,YEARFRAC(Q32,O32+1,1)&lt;0.25,E32=1),0,VLOOKUP(E32,減価償却!$B$4:$R$15,MATCH('シート①-3'!X32,減価償却!$T$3:$T$18,-1)+1,1))</f>
        <v>0</v>
      </c>
      <c r="Z32" s="87">
        <f t="shared" si="6"/>
        <v>0</v>
      </c>
      <c r="AA32" s="87">
        <f t="shared" si="7"/>
        <v>0</v>
      </c>
      <c r="AB32" s="87">
        <f t="shared" si="8"/>
        <v>0</v>
      </c>
    </row>
    <row r="33" spans="1:28" ht="18" customHeight="1">
      <c r="A33" s="39">
        <v>24</v>
      </c>
      <c r="B33" s="38"/>
      <c r="C33" s="26"/>
      <c r="D33" s="38"/>
      <c r="E33" s="37"/>
      <c r="F33" s="26"/>
      <c r="G33" s="26"/>
      <c r="H33" s="83">
        <f t="shared" si="0"/>
        <v>0</v>
      </c>
      <c r="I33" s="16"/>
      <c r="J33" s="83">
        <f t="shared" si="1"/>
        <v>0</v>
      </c>
      <c r="K33" s="17"/>
      <c r="L33" s="37"/>
      <c r="M33" s="15"/>
      <c r="N33" s="15"/>
      <c r="O33" s="15"/>
      <c r="P33" s="15"/>
      <c r="Q33" s="15"/>
      <c r="R33" s="5" t="e">
        <f t="shared" si="2"/>
        <v>#NUM!</v>
      </c>
      <c r="S33" s="10">
        <v>46054</v>
      </c>
      <c r="T33" s="9">
        <f t="shared" si="3"/>
        <v>31</v>
      </c>
      <c r="U33" s="5">
        <f t="shared" si="4"/>
        <v>-46022</v>
      </c>
      <c r="V33" s="84">
        <v>0</v>
      </c>
      <c r="W33" s="85">
        <v>1</v>
      </c>
      <c r="X33" s="86">
        <f t="shared" si="5"/>
        <v>0</v>
      </c>
      <c r="Y33" s="85">
        <f>IF(OR(F33&lt;20000,YEARFRAC(Q33,O33+1,1)&lt;0.25,E33=1),0,VLOOKUP(E33,減価償却!$B$4:$R$15,MATCH('シート①-3'!X33,減価償却!$T$3:$T$18,-1)+1,1))</f>
        <v>0</v>
      </c>
      <c r="Z33" s="87">
        <f t="shared" si="6"/>
        <v>0</v>
      </c>
      <c r="AA33" s="87">
        <f t="shared" si="7"/>
        <v>0</v>
      </c>
      <c r="AB33" s="87">
        <f t="shared" si="8"/>
        <v>0</v>
      </c>
    </row>
    <row r="34" spans="1:28" ht="18" customHeight="1">
      <c r="A34" s="39">
        <v>25</v>
      </c>
      <c r="B34" s="38"/>
      <c r="C34" s="26"/>
      <c r="D34" s="38"/>
      <c r="E34" s="37"/>
      <c r="F34" s="26"/>
      <c r="G34" s="26"/>
      <c r="H34" s="83">
        <f t="shared" si="0"/>
        <v>0</v>
      </c>
      <c r="I34" s="16"/>
      <c r="J34" s="83">
        <f t="shared" si="1"/>
        <v>0</v>
      </c>
      <c r="K34" s="17"/>
      <c r="L34" s="37"/>
      <c r="M34" s="15"/>
      <c r="N34" s="15"/>
      <c r="O34" s="15"/>
      <c r="P34" s="15"/>
      <c r="Q34" s="15"/>
      <c r="R34" s="5" t="e">
        <f t="shared" si="2"/>
        <v>#NUM!</v>
      </c>
      <c r="S34" s="10">
        <v>46054</v>
      </c>
      <c r="T34" s="9">
        <f t="shared" si="3"/>
        <v>31</v>
      </c>
      <c r="U34" s="5">
        <f t="shared" si="4"/>
        <v>-46022</v>
      </c>
      <c r="V34" s="84">
        <v>0</v>
      </c>
      <c r="W34" s="85">
        <v>1</v>
      </c>
      <c r="X34" s="86">
        <f t="shared" si="5"/>
        <v>0</v>
      </c>
      <c r="Y34" s="85">
        <f>IF(OR(F34&lt;20000,YEARFRAC(Q34,O34+1,1)&lt;0.25,E34=1),0,VLOOKUP(E34,減価償却!$B$4:$R$15,MATCH('シート①-3'!X34,減価償却!$T$3:$T$18,-1)+1,1))</f>
        <v>0</v>
      </c>
      <c r="Z34" s="87">
        <f t="shared" si="6"/>
        <v>0</v>
      </c>
      <c r="AA34" s="87">
        <f t="shared" si="7"/>
        <v>0</v>
      </c>
      <c r="AB34" s="87">
        <f t="shared" si="8"/>
        <v>0</v>
      </c>
    </row>
    <row r="35" spans="1:28" ht="18" customHeight="1">
      <c r="A35" s="39">
        <v>26</v>
      </c>
      <c r="B35" s="38"/>
      <c r="C35" s="26"/>
      <c r="D35" s="38"/>
      <c r="E35" s="37"/>
      <c r="F35" s="26"/>
      <c r="G35" s="26"/>
      <c r="H35" s="83">
        <f t="shared" si="0"/>
        <v>0</v>
      </c>
      <c r="I35" s="16"/>
      <c r="J35" s="83">
        <f t="shared" si="1"/>
        <v>0</v>
      </c>
      <c r="K35" s="17"/>
      <c r="L35" s="37"/>
      <c r="M35" s="15"/>
      <c r="N35" s="15"/>
      <c r="O35" s="15"/>
      <c r="P35" s="15"/>
      <c r="Q35" s="15"/>
      <c r="R35" s="5" t="e">
        <f t="shared" si="2"/>
        <v>#NUM!</v>
      </c>
      <c r="S35" s="10">
        <v>46054</v>
      </c>
      <c r="T35" s="9">
        <f t="shared" si="3"/>
        <v>31</v>
      </c>
      <c r="U35" s="5">
        <f t="shared" si="4"/>
        <v>-46022</v>
      </c>
      <c r="V35" s="84">
        <v>0</v>
      </c>
      <c r="W35" s="85">
        <v>1</v>
      </c>
      <c r="X35" s="86">
        <f t="shared" si="5"/>
        <v>0</v>
      </c>
      <c r="Y35" s="85">
        <f>IF(OR(F35&lt;20000,YEARFRAC(Q35,O35+1,1)&lt;0.25,E35=1),0,VLOOKUP(E35,減価償却!$B$4:$R$15,MATCH('シート①-3'!X35,減価償却!$T$3:$T$18,-1)+1,1))</f>
        <v>0</v>
      </c>
      <c r="Z35" s="87">
        <f t="shared" si="6"/>
        <v>0</v>
      </c>
      <c r="AA35" s="87">
        <f t="shared" si="7"/>
        <v>0</v>
      </c>
      <c r="AB35" s="87">
        <f t="shared" si="8"/>
        <v>0</v>
      </c>
    </row>
    <row r="36" spans="1:28" ht="18" customHeight="1">
      <c r="A36" s="39">
        <v>27</v>
      </c>
      <c r="B36" s="38"/>
      <c r="C36" s="26"/>
      <c r="D36" s="38"/>
      <c r="E36" s="37"/>
      <c r="F36" s="26"/>
      <c r="G36" s="26"/>
      <c r="H36" s="83">
        <f t="shared" si="0"/>
        <v>0</v>
      </c>
      <c r="I36" s="16"/>
      <c r="J36" s="83">
        <f t="shared" si="1"/>
        <v>0</v>
      </c>
      <c r="K36" s="17"/>
      <c r="L36" s="37"/>
      <c r="M36" s="15"/>
      <c r="N36" s="15"/>
      <c r="O36" s="15"/>
      <c r="P36" s="15"/>
      <c r="Q36" s="15"/>
      <c r="R36" s="5" t="e">
        <f t="shared" si="2"/>
        <v>#NUM!</v>
      </c>
      <c r="S36" s="10">
        <v>46054</v>
      </c>
      <c r="T36" s="9">
        <f t="shared" si="3"/>
        <v>31</v>
      </c>
      <c r="U36" s="5">
        <f t="shared" si="4"/>
        <v>-46022</v>
      </c>
      <c r="V36" s="84">
        <v>0</v>
      </c>
      <c r="W36" s="85">
        <v>1</v>
      </c>
      <c r="X36" s="86">
        <f t="shared" si="5"/>
        <v>0</v>
      </c>
      <c r="Y36" s="85">
        <f>IF(OR(F36&lt;20000,YEARFRAC(Q36,O36+1,1)&lt;0.25,E36=1),0,VLOOKUP(E36,減価償却!$B$4:$R$15,MATCH('シート①-3'!X36,減価償却!$T$3:$T$18,-1)+1,1))</f>
        <v>0</v>
      </c>
      <c r="Z36" s="87">
        <f t="shared" si="6"/>
        <v>0</v>
      </c>
      <c r="AA36" s="87">
        <f t="shared" si="7"/>
        <v>0</v>
      </c>
      <c r="AB36" s="87">
        <f t="shared" si="8"/>
        <v>0</v>
      </c>
    </row>
    <row r="37" spans="1:28" ht="18" customHeight="1">
      <c r="A37" s="39">
        <v>28</v>
      </c>
      <c r="B37" s="38"/>
      <c r="C37" s="26"/>
      <c r="D37" s="38"/>
      <c r="E37" s="37"/>
      <c r="F37" s="26"/>
      <c r="G37" s="26"/>
      <c r="H37" s="83">
        <f t="shared" si="0"/>
        <v>0</v>
      </c>
      <c r="I37" s="16"/>
      <c r="J37" s="83">
        <f t="shared" si="1"/>
        <v>0</v>
      </c>
      <c r="K37" s="17"/>
      <c r="L37" s="37"/>
      <c r="M37" s="15"/>
      <c r="N37" s="15"/>
      <c r="O37" s="15"/>
      <c r="P37" s="15"/>
      <c r="Q37" s="15"/>
      <c r="R37" s="5" t="e">
        <f t="shared" si="2"/>
        <v>#NUM!</v>
      </c>
      <c r="S37" s="10">
        <v>46054</v>
      </c>
      <c r="T37" s="9">
        <f t="shared" si="3"/>
        <v>31</v>
      </c>
      <c r="U37" s="5">
        <f t="shared" si="4"/>
        <v>-46022</v>
      </c>
      <c r="V37" s="84">
        <v>0</v>
      </c>
      <c r="W37" s="85">
        <v>1</v>
      </c>
      <c r="X37" s="86">
        <f t="shared" si="5"/>
        <v>0</v>
      </c>
      <c r="Y37" s="85">
        <f>IF(OR(F37&lt;20000,YEARFRAC(Q37,O37+1,1)&lt;0.25,E37=1),0,VLOOKUP(E37,減価償却!$B$4:$R$15,MATCH('シート①-3'!X37,減価償却!$T$3:$T$18,-1)+1,1))</f>
        <v>0</v>
      </c>
      <c r="Z37" s="87">
        <f t="shared" si="6"/>
        <v>0</v>
      </c>
      <c r="AA37" s="87">
        <f t="shared" si="7"/>
        <v>0</v>
      </c>
      <c r="AB37" s="87">
        <f t="shared" si="8"/>
        <v>0</v>
      </c>
    </row>
    <row r="38" spans="1:28" ht="18" customHeight="1">
      <c r="A38" s="39">
        <v>29</v>
      </c>
      <c r="B38" s="38"/>
      <c r="C38" s="26"/>
      <c r="D38" s="38"/>
      <c r="E38" s="37"/>
      <c r="F38" s="26"/>
      <c r="G38" s="26"/>
      <c r="H38" s="83">
        <f t="shared" si="0"/>
        <v>0</v>
      </c>
      <c r="I38" s="16"/>
      <c r="J38" s="83">
        <f t="shared" si="1"/>
        <v>0</v>
      </c>
      <c r="K38" s="17"/>
      <c r="L38" s="37"/>
      <c r="M38" s="15"/>
      <c r="N38" s="15"/>
      <c r="O38" s="15"/>
      <c r="P38" s="15"/>
      <c r="Q38" s="15"/>
      <c r="R38" s="5" t="e">
        <f t="shared" si="2"/>
        <v>#NUM!</v>
      </c>
      <c r="S38" s="10">
        <v>46054</v>
      </c>
      <c r="T38" s="9">
        <f t="shared" si="3"/>
        <v>31</v>
      </c>
      <c r="U38" s="5">
        <f t="shared" si="4"/>
        <v>-46022</v>
      </c>
      <c r="V38" s="84">
        <v>0</v>
      </c>
      <c r="W38" s="85">
        <v>1</v>
      </c>
      <c r="X38" s="86">
        <f t="shared" si="5"/>
        <v>0</v>
      </c>
      <c r="Y38" s="85">
        <f>IF(OR(F38&lt;20000,YEARFRAC(Q38,O38+1,1)&lt;0.25,E38=1),0,VLOOKUP(E38,減価償却!$B$4:$R$15,MATCH('シート①-3'!X38,減価償却!$T$3:$T$18,-1)+1,1))</f>
        <v>0</v>
      </c>
      <c r="Z38" s="87">
        <f t="shared" si="6"/>
        <v>0</v>
      </c>
      <c r="AA38" s="87">
        <f t="shared" si="7"/>
        <v>0</v>
      </c>
      <c r="AB38" s="87">
        <f t="shared" si="8"/>
        <v>0</v>
      </c>
    </row>
    <row r="39" spans="1:28" ht="18" customHeight="1">
      <c r="A39" s="39">
        <v>30</v>
      </c>
      <c r="B39" s="38"/>
      <c r="C39" s="26"/>
      <c r="D39" s="38"/>
      <c r="E39" s="37"/>
      <c r="F39" s="26"/>
      <c r="G39" s="26"/>
      <c r="H39" s="83">
        <f t="shared" si="0"/>
        <v>0</v>
      </c>
      <c r="I39" s="16"/>
      <c r="J39" s="83">
        <f t="shared" si="1"/>
        <v>0</v>
      </c>
      <c r="K39" s="17"/>
      <c r="L39" s="37"/>
      <c r="M39" s="15"/>
      <c r="N39" s="15"/>
      <c r="O39" s="15"/>
      <c r="P39" s="15"/>
      <c r="Q39" s="15"/>
      <c r="R39" s="5" t="e">
        <f t="shared" si="2"/>
        <v>#NUM!</v>
      </c>
      <c r="S39" s="10">
        <v>46054</v>
      </c>
      <c r="T39" s="9">
        <f t="shared" si="3"/>
        <v>31</v>
      </c>
      <c r="U39" s="5">
        <f t="shared" si="4"/>
        <v>-46022</v>
      </c>
      <c r="V39" s="84">
        <v>0</v>
      </c>
      <c r="W39" s="85">
        <v>1</v>
      </c>
      <c r="X39" s="86">
        <f t="shared" si="5"/>
        <v>0</v>
      </c>
      <c r="Y39" s="85">
        <f>IF(OR(F39&lt;20000,YEARFRAC(Q39,O39+1,1)&lt;0.25,E39=1),0,VLOOKUP(E39,減価償却!$B$4:$R$15,MATCH('シート①-3'!X39,減価償却!$T$3:$T$18,-1)+1,1))</f>
        <v>0</v>
      </c>
      <c r="Z39" s="87">
        <f t="shared" si="6"/>
        <v>0</v>
      </c>
      <c r="AA39" s="87">
        <f t="shared" si="7"/>
        <v>0</v>
      </c>
      <c r="AB39" s="87">
        <f t="shared" si="8"/>
        <v>0</v>
      </c>
    </row>
    <row r="40" spans="1:28" ht="18" customHeight="1">
      <c r="A40" s="39">
        <v>31</v>
      </c>
      <c r="B40" s="38"/>
      <c r="C40" s="26"/>
      <c r="D40" s="38"/>
      <c r="E40" s="37"/>
      <c r="F40" s="26"/>
      <c r="G40" s="26"/>
      <c r="H40" s="83">
        <f t="shared" si="0"/>
        <v>0</v>
      </c>
      <c r="I40" s="16"/>
      <c r="J40" s="83">
        <f t="shared" si="1"/>
        <v>0</v>
      </c>
      <c r="K40" s="17"/>
      <c r="L40" s="37"/>
      <c r="M40" s="15"/>
      <c r="N40" s="15"/>
      <c r="O40" s="15"/>
      <c r="P40" s="15"/>
      <c r="Q40" s="15"/>
      <c r="R40" s="5" t="e">
        <f t="shared" si="2"/>
        <v>#NUM!</v>
      </c>
      <c r="S40" s="10">
        <v>46054</v>
      </c>
      <c r="T40" s="9">
        <f t="shared" si="3"/>
        <v>31</v>
      </c>
      <c r="U40" s="5">
        <f t="shared" si="4"/>
        <v>-46022</v>
      </c>
      <c r="V40" s="84">
        <v>0</v>
      </c>
      <c r="W40" s="85">
        <v>1</v>
      </c>
      <c r="X40" s="86">
        <f t="shared" si="5"/>
        <v>0</v>
      </c>
      <c r="Y40" s="85">
        <f>IF(OR(F40&lt;20000,YEARFRAC(Q40,O40+1,1)&lt;0.25,E40=1),0,VLOOKUP(E40,減価償却!$B$4:$R$15,MATCH('シート①-3'!X40,減価償却!$T$3:$T$18,-1)+1,1))</f>
        <v>0</v>
      </c>
      <c r="Z40" s="87">
        <f t="shared" si="6"/>
        <v>0</v>
      </c>
      <c r="AA40" s="87">
        <f t="shared" si="7"/>
        <v>0</v>
      </c>
      <c r="AB40" s="87">
        <f t="shared" si="8"/>
        <v>0</v>
      </c>
    </row>
    <row r="41" spans="1:28" ht="18" customHeight="1">
      <c r="A41" s="39">
        <v>32</v>
      </c>
      <c r="B41" s="38"/>
      <c r="C41" s="26"/>
      <c r="D41" s="38"/>
      <c r="E41" s="37"/>
      <c r="F41" s="26"/>
      <c r="G41" s="26"/>
      <c r="H41" s="83">
        <f t="shared" si="0"/>
        <v>0</v>
      </c>
      <c r="I41" s="16"/>
      <c r="J41" s="83">
        <f t="shared" si="1"/>
        <v>0</v>
      </c>
      <c r="K41" s="17"/>
      <c r="L41" s="37"/>
      <c r="M41" s="15"/>
      <c r="N41" s="15"/>
      <c r="O41" s="15"/>
      <c r="P41" s="15"/>
      <c r="Q41" s="15"/>
      <c r="R41" s="5" t="e">
        <f t="shared" si="2"/>
        <v>#NUM!</v>
      </c>
      <c r="S41" s="10">
        <v>46054</v>
      </c>
      <c r="T41" s="9">
        <f t="shared" si="3"/>
        <v>31</v>
      </c>
      <c r="U41" s="5">
        <f t="shared" si="4"/>
        <v>-46022</v>
      </c>
      <c r="V41" s="84">
        <v>0</v>
      </c>
      <c r="W41" s="85">
        <v>1</v>
      </c>
      <c r="X41" s="86">
        <f t="shared" si="5"/>
        <v>0</v>
      </c>
      <c r="Y41" s="85">
        <f>IF(OR(F41&lt;20000,YEARFRAC(Q41,O41+1,1)&lt;0.25,E41=1),0,VLOOKUP(E41,減価償却!$B$4:$R$15,MATCH('シート①-3'!X41,減価償却!$T$3:$T$18,-1)+1,1))</f>
        <v>0</v>
      </c>
      <c r="Z41" s="87">
        <f t="shared" si="6"/>
        <v>0</v>
      </c>
      <c r="AA41" s="87">
        <f t="shared" si="7"/>
        <v>0</v>
      </c>
      <c r="AB41" s="87">
        <f t="shared" si="8"/>
        <v>0</v>
      </c>
    </row>
    <row r="42" spans="1:28" ht="18" customHeight="1">
      <c r="A42" s="39">
        <v>33</v>
      </c>
      <c r="B42" s="38"/>
      <c r="C42" s="26"/>
      <c r="D42" s="38"/>
      <c r="E42" s="37"/>
      <c r="F42" s="26"/>
      <c r="G42" s="26"/>
      <c r="H42" s="83">
        <f t="shared" si="0"/>
        <v>0</v>
      </c>
      <c r="I42" s="16"/>
      <c r="J42" s="83">
        <f t="shared" si="1"/>
        <v>0</v>
      </c>
      <c r="K42" s="17"/>
      <c r="L42" s="37"/>
      <c r="M42" s="15"/>
      <c r="N42" s="15"/>
      <c r="O42" s="15"/>
      <c r="P42" s="15"/>
      <c r="Q42" s="15"/>
      <c r="R42" s="5" t="e">
        <f t="shared" si="2"/>
        <v>#NUM!</v>
      </c>
      <c r="S42" s="10">
        <v>46054</v>
      </c>
      <c r="T42" s="9">
        <f t="shared" si="3"/>
        <v>31</v>
      </c>
      <c r="U42" s="5">
        <f t="shared" si="4"/>
        <v>-46022</v>
      </c>
      <c r="V42" s="84">
        <v>0</v>
      </c>
      <c r="W42" s="85">
        <v>1</v>
      </c>
      <c r="X42" s="86">
        <f t="shared" si="5"/>
        <v>0</v>
      </c>
      <c r="Y42" s="85">
        <f>IF(OR(F42&lt;20000,YEARFRAC(Q42,O42+1,1)&lt;0.25,E42=1),0,VLOOKUP(E42,減価償却!$B$4:$R$15,MATCH('シート①-3'!X42,減価償却!$T$3:$T$18,-1)+1,1))</f>
        <v>0</v>
      </c>
      <c r="Z42" s="87">
        <f t="shared" si="6"/>
        <v>0</v>
      </c>
      <c r="AA42" s="87">
        <f t="shared" si="7"/>
        <v>0</v>
      </c>
      <c r="AB42" s="87">
        <f t="shared" si="8"/>
        <v>0</v>
      </c>
    </row>
    <row r="43" spans="1:28" ht="18" customHeight="1">
      <c r="A43" s="39">
        <v>34</v>
      </c>
      <c r="B43" s="38"/>
      <c r="C43" s="26"/>
      <c r="D43" s="38"/>
      <c r="E43" s="37"/>
      <c r="F43" s="26"/>
      <c r="G43" s="26"/>
      <c r="H43" s="83">
        <f t="shared" si="0"/>
        <v>0</v>
      </c>
      <c r="I43" s="16"/>
      <c r="J43" s="83">
        <f t="shared" si="1"/>
        <v>0</v>
      </c>
      <c r="K43" s="17"/>
      <c r="L43" s="37"/>
      <c r="M43" s="15"/>
      <c r="N43" s="15"/>
      <c r="O43" s="15"/>
      <c r="P43" s="15"/>
      <c r="Q43" s="15"/>
      <c r="R43" s="5" t="e">
        <f t="shared" si="2"/>
        <v>#NUM!</v>
      </c>
      <c r="S43" s="10">
        <v>46054</v>
      </c>
      <c r="T43" s="9">
        <f t="shared" si="3"/>
        <v>31</v>
      </c>
      <c r="U43" s="5">
        <f t="shared" si="4"/>
        <v>-46022</v>
      </c>
      <c r="V43" s="84">
        <v>0</v>
      </c>
      <c r="W43" s="85">
        <v>1</v>
      </c>
      <c r="X43" s="86">
        <f t="shared" si="5"/>
        <v>0</v>
      </c>
      <c r="Y43" s="85">
        <f>IF(OR(F43&lt;20000,YEARFRAC(Q43,O43+1,1)&lt;0.25,E43=1),0,VLOOKUP(E43,減価償却!$B$4:$R$15,MATCH('シート①-3'!X43,減価償却!$T$3:$T$18,-1)+1,1))</f>
        <v>0</v>
      </c>
      <c r="Z43" s="87">
        <f t="shared" si="6"/>
        <v>0</v>
      </c>
      <c r="AA43" s="87">
        <f t="shared" si="7"/>
        <v>0</v>
      </c>
      <c r="AB43" s="87">
        <f t="shared" si="8"/>
        <v>0</v>
      </c>
    </row>
    <row r="44" spans="1:28" ht="18" customHeight="1">
      <c r="A44" s="39"/>
      <c r="B44" s="2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25" t="s">
        <v>0</v>
      </c>
      <c r="R44" s="4"/>
      <c r="S44" s="4"/>
      <c r="T44" s="4"/>
      <c r="U44" s="4"/>
      <c r="V44" s="4"/>
      <c r="W44" s="4"/>
      <c r="X44" s="4"/>
      <c r="Y44" s="24"/>
      <c r="Z44" s="87">
        <f>SUM(Z10:Z43)</f>
        <v>0</v>
      </c>
      <c r="AA44" s="87">
        <f>SUM(AA10:AA43)</f>
        <v>0</v>
      </c>
      <c r="AB44" s="87">
        <f>SUM(AB10:AB43)</f>
        <v>0</v>
      </c>
    </row>
    <row r="45" spans="1:28" ht="18" customHeight="1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18"/>
      <c r="AA45" s="18"/>
      <c r="AB45" s="18"/>
    </row>
  </sheetData>
  <sheetProtection algorithmName="SHA-512" hashValue="7LWz3d9ZSSeyHjwHvn3Ee+1hdO8G2y7Y6kmhlkbgMgaikg6nunMX+w73+ZITAlQWyVKshl7wuq/0yyb3ZxthLw==" saltValue="38zfhtbBoFYhQJn9YY6SrA==" spinCount="100000" sheet="1" objects="1" scenarios="1"/>
  <mergeCells count="26">
    <mergeCell ref="R5:U5"/>
    <mergeCell ref="Z8:Z9"/>
    <mergeCell ref="AB8:AB9"/>
    <mergeCell ref="M8:M9"/>
    <mergeCell ref="N8:O8"/>
    <mergeCell ref="P8:Q8"/>
    <mergeCell ref="S8:T8"/>
    <mergeCell ref="V8:W8"/>
    <mergeCell ref="X8:Y8"/>
    <mergeCell ref="AA8:AA9"/>
    <mergeCell ref="K8:L8"/>
    <mergeCell ref="B3:C3"/>
    <mergeCell ref="D3:F3"/>
    <mergeCell ref="B4:C5"/>
    <mergeCell ref="D4:E4"/>
    <mergeCell ref="D5:E5"/>
    <mergeCell ref="F8:F9"/>
    <mergeCell ref="G8:G9"/>
    <mergeCell ref="H8:H9"/>
    <mergeCell ref="I8:I9"/>
    <mergeCell ref="J8:J9"/>
    <mergeCell ref="A8:A9"/>
    <mergeCell ref="B8:B9"/>
    <mergeCell ref="C8:C9"/>
    <mergeCell ref="D8:D9"/>
    <mergeCell ref="E8:E9"/>
  </mergeCells>
  <phoneticPr fontId="4"/>
  <conditionalFormatting sqref="B10:G43">
    <cfRule type="expression" dxfId="55" priority="1">
      <formula>B10&lt;&gt;""</formula>
    </cfRule>
  </conditionalFormatting>
  <conditionalFormatting sqref="D4:D5">
    <cfRule type="expression" dxfId="54" priority="14">
      <formula>D4&lt;&gt;""</formula>
    </cfRule>
  </conditionalFormatting>
  <conditionalFormatting sqref="F5">
    <cfRule type="expression" dxfId="53" priority="13">
      <formula>F5&lt;&gt;""</formula>
    </cfRule>
  </conditionalFormatting>
  <conditionalFormatting sqref="I10:I43">
    <cfRule type="expression" dxfId="52" priority="18">
      <formula>I10&lt;&gt;""</formula>
    </cfRule>
  </conditionalFormatting>
  <conditionalFormatting sqref="K10:Q43">
    <cfRule type="expression" dxfId="51" priority="5">
      <formula>K10&lt;&gt;""</formula>
    </cfRule>
  </conditionalFormatting>
  <conditionalFormatting sqref="M10:Q43">
    <cfRule type="expression" dxfId="50" priority="6">
      <formula>AND(M10&lt;&gt;"",M10-#REF!&lt;0)</formula>
    </cfRule>
  </conditionalFormatting>
  <conditionalFormatting sqref="N10:O43">
    <cfRule type="expression" dxfId="49" priority="4">
      <formula>AND($O10&lt;&gt;"",$N10&lt;&gt;"",$O10-$N10&lt;0)</formula>
    </cfRule>
  </conditionalFormatting>
  <conditionalFormatting sqref="P10:Q13">
    <cfRule type="expression" dxfId="48" priority="2">
      <formula>AND($O10&lt;&gt;"",$N10&lt;&gt;"",$O10-$N10&lt;0)</formula>
    </cfRule>
  </conditionalFormatting>
  <conditionalFormatting sqref="P10:Q43">
    <cfRule type="expression" dxfId="47" priority="3">
      <formula>AND($Q10&lt;&gt;"",$P10&lt;&gt;"",$Q10-$P10&lt;0)</formula>
    </cfRule>
  </conditionalFormatting>
  <dataValidations count="3">
    <dataValidation type="list" allowBlank="1" showInputMessage="1" showErrorMessage="1" sqref="B10:B43" xr:uid="{A3C7EF8B-372C-440F-8BD1-AE61BB0084CC}">
      <formula1>"新規,変更,申請済"</formula1>
    </dataValidation>
    <dataValidation type="date" operator="greaterThanOrEqual" allowBlank="1" showInputMessage="1" showErrorMessage="1" error="日付を入力して下さい。_x000a_&quot;2023/1/1&quot;の様にご入力下さい。_x000a_" sqref="M10:R43" xr:uid="{13DD462B-BAC9-4B70-944B-4488C3F0BDEA}">
      <formula1>1</formula1>
    </dataValidation>
    <dataValidation type="list" allowBlank="1" showInputMessage="1" showErrorMessage="1" sqref="D10:D43" xr:uid="{1BCD395D-CC76-48DF-962D-538D4FE9C393}">
      <formula1>"購入,サブスク"</formula1>
    </dataValidation>
  </dataValidations>
  <pageMargins left="0.51181102362204722" right="0.31496062992125984" top="0.55118110236220474" bottom="0.55118110236220474" header="0.31496062992125984" footer="0.31496062992125984"/>
  <pageSetup paperSize="8" scale="71" fitToHeight="0" orientation="landscape" r:id="rId1"/>
  <headerFooter>
    <oddHeader>&amp;C&amp;F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BEE9399-5464-467C-A945-E2DF71EBAB60}">
          <x14:formula1>
            <xm:f>減価償却!$B$3:$B$14</xm:f>
          </x14:formula1>
          <xm:sqref>E10:E43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BAC17-40FF-4F7A-8E66-0CA442B73A1A}">
  <sheetPr>
    <tabColor theme="7" tint="0.39997558519241921"/>
    <pageSetUpPr fitToPage="1"/>
  </sheetPr>
  <dimension ref="A1:M91"/>
  <sheetViews>
    <sheetView view="pageBreakPreview" zoomScale="75" zoomScaleNormal="100" zoomScaleSheetLayoutView="75" workbookViewId="0">
      <selection activeCell="D3" sqref="D3:E3"/>
    </sheetView>
  </sheetViews>
  <sheetFormatPr defaultColWidth="9" defaultRowHeight="15" customHeight="1"/>
  <cols>
    <col min="1" max="1" width="3.75" style="8" bestFit="1" customWidth="1"/>
    <col min="2" max="3" width="30.625" style="8" customWidth="1"/>
    <col min="4" max="7" width="15.625" style="8" customWidth="1"/>
    <col min="8" max="11" width="18.25" style="8" customWidth="1"/>
    <col min="12" max="12" width="7.625" style="8" bestFit="1" customWidth="1"/>
    <col min="13" max="13" width="18.25" style="8" customWidth="1"/>
    <col min="14" max="14" width="2.125" style="8" customWidth="1"/>
    <col min="15" max="15" width="9" style="8"/>
    <col min="16" max="18" width="12" style="8" customWidth="1"/>
    <col min="19" max="19" width="15.25" style="8" customWidth="1"/>
    <col min="20" max="20" width="18.125" style="8" bestFit="1" customWidth="1"/>
    <col min="21" max="22" width="21" style="8" bestFit="1" customWidth="1"/>
    <col min="23" max="24" width="16.625" style="8" customWidth="1"/>
    <col min="25" max="25" width="10.625" style="8" customWidth="1"/>
    <col min="26" max="16384" width="9" style="8"/>
  </cols>
  <sheetData>
    <row r="1" spans="1:13" ht="23.25" customHeight="1">
      <c r="B1" s="12" t="s">
        <v>93</v>
      </c>
      <c r="M1" s="49"/>
    </row>
    <row r="2" spans="1:13" ht="18" customHeight="1">
      <c r="B2" s="7"/>
      <c r="C2" s="12"/>
    </row>
    <row r="3" spans="1:13" ht="18" customHeight="1" thickBot="1">
      <c r="B3" s="119" t="s">
        <v>38</v>
      </c>
      <c r="C3" s="119"/>
      <c r="D3" s="126"/>
      <c r="E3" s="126"/>
      <c r="F3" s="48"/>
      <c r="M3" s="19" t="s">
        <v>12</v>
      </c>
    </row>
    <row r="4" spans="1:13" ht="18" customHeight="1" thickBot="1">
      <c r="B4" s="127" t="s">
        <v>31</v>
      </c>
      <c r="C4" s="128"/>
      <c r="D4" s="51" t="s">
        <v>2</v>
      </c>
      <c r="E4" s="54" t="s">
        <v>1</v>
      </c>
      <c r="F4" s="48"/>
      <c r="M4" s="47" t="s">
        <v>80</v>
      </c>
    </row>
    <row r="5" spans="1:13" ht="18" customHeight="1">
      <c r="B5" s="129"/>
      <c r="C5" s="130"/>
      <c r="D5" s="44"/>
      <c r="E5" s="44"/>
      <c r="F5" s="48"/>
    </row>
    <row r="6" spans="1:13" ht="18" customHeight="1">
      <c r="B6" s="48"/>
      <c r="C6" s="48"/>
      <c r="D6" s="96"/>
      <c r="E6" s="96"/>
      <c r="F6" s="48"/>
    </row>
    <row r="7" spans="1:13" ht="15" customHeight="1">
      <c r="B7" s="48"/>
      <c r="C7" s="48"/>
      <c r="D7" s="96"/>
      <c r="E7" s="96"/>
    </row>
    <row r="8" spans="1:13" ht="18" customHeight="1">
      <c r="B8" s="7" t="s">
        <v>39</v>
      </c>
    </row>
    <row r="9" spans="1:13" ht="12.75" customHeight="1">
      <c r="B9" s="20"/>
    </row>
    <row r="10" spans="1:13" ht="18" customHeight="1">
      <c r="B10" s="7" t="s">
        <v>40</v>
      </c>
      <c r="K10" s="33"/>
    </row>
    <row r="11" spans="1:13" ht="31.5" customHeight="1">
      <c r="A11" s="40"/>
      <c r="B11" s="124" t="s">
        <v>20</v>
      </c>
      <c r="C11" s="125"/>
      <c r="D11" s="125"/>
      <c r="E11" s="120"/>
      <c r="F11" s="112" t="s">
        <v>66</v>
      </c>
      <c r="G11" s="131"/>
      <c r="H11" s="46" t="s">
        <v>41</v>
      </c>
      <c r="I11" s="118" t="s">
        <v>42</v>
      </c>
      <c r="J11" s="118" t="s">
        <v>43</v>
      </c>
      <c r="K11" s="112" t="s">
        <v>21</v>
      </c>
      <c r="L11" s="120"/>
      <c r="M11" s="121" t="s">
        <v>77</v>
      </c>
    </row>
    <row r="12" spans="1:13" ht="18" customHeight="1">
      <c r="A12" s="40"/>
      <c r="B12" s="46" t="s">
        <v>22</v>
      </c>
      <c r="C12" s="46" t="s">
        <v>23</v>
      </c>
      <c r="D12" s="46" t="s">
        <v>8</v>
      </c>
      <c r="E12" s="46" t="s">
        <v>9</v>
      </c>
      <c r="F12" s="46" t="s">
        <v>2</v>
      </c>
      <c r="G12" s="46" t="s">
        <v>1</v>
      </c>
      <c r="H12" s="73" t="s">
        <v>74</v>
      </c>
      <c r="I12" s="118"/>
      <c r="J12" s="119"/>
      <c r="K12" s="30"/>
      <c r="L12" s="30" t="s">
        <v>3</v>
      </c>
      <c r="M12" s="123"/>
    </row>
    <row r="13" spans="1:13" ht="15.95" customHeight="1">
      <c r="A13" s="40">
        <v>1</v>
      </c>
      <c r="B13" s="38"/>
      <c r="C13" s="38"/>
      <c r="D13" s="38"/>
      <c r="E13" s="38"/>
      <c r="F13" s="44"/>
      <c r="G13" s="44"/>
      <c r="H13" s="28"/>
      <c r="I13" s="22"/>
      <c r="J13" s="22"/>
      <c r="K13" s="38"/>
      <c r="L13" s="38"/>
      <c r="M13" s="74">
        <f>ROUNDDOWN(IF(AND(I13="",J13=""),H13,H13*I13*J13),0)</f>
        <v>0</v>
      </c>
    </row>
    <row r="14" spans="1:13" ht="15.95" customHeight="1">
      <c r="A14" s="40">
        <v>2</v>
      </c>
      <c r="B14" s="38"/>
      <c r="C14" s="38"/>
      <c r="D14" s="38"/>
      <c r="E14" s="38"/>
      <c r="F14" s="44"/>
      <c r="G14" s="44"/>
      <c r="H14" s="28"/>
      <c r="I14" s="22"/>
      <c r="J14" s="22"/>
      <c r="K14" s="38"/>
      <c r="L14" s="38"/>
      <c r="M14" s="74">
        <f t="shared" ref="M14:M24" si="0">ROUNDDOWN(IF(AND(I14="",J14=""),H14,H14*I14*J14),0)</f>
        <v>0</v>
      </c>
    </row>
    <row r="15" spans="1:13" ht="15.95" customHeight="1">
      <c r="A15" s="40">
        <v>3</v>
      </c>
      <c r="B15" s="38"/>
      <c r="C15" s="38"/>
      <c r="D15" s="38"/>
      <c r="E15" s="38"/>
      <c r="F15" s="44"/>
      <c r="G15" s="44"/>
      <c r="H15" s="28"/>
      <c r="I15" s="22"/>
      <c r="J15" s="22"/>
      <c r="K15" s="38"/>
      <c r="L15" s="38"/>
      <c r="M15" s="75">
        <f t="shared" si="0"/>
        <v>0</v>
      </c>
    </row>
    <row r="16" spans="1:13" ht="15.95" customHeight="1">
      <c r="A16" s="40">
        <v>4</v>
      </c>
      <c r="B16" s="38"/>
      <c r="C16" s="38"/>
      <c r="D16" s="38"/>
      <c r="E16" s="38"/>
      <c r="F16" s="44"/>
      <c r="G16" s="44"/>
      <c r="H16" s="28"/>
      <c r="I16" s="22"/>
      <c r="J16" s="22"/>
      <c r="K16" s="38"/>
      <c r="L16" s="38"/>
      <c r="M16" s="75">
        <f t="shared" si="0"/>
        <v>0</v>
      </c>
    </row>
    <row r="17" spans="1:13" ht="15.95" customHeight="1">
      <c r="A17" s="40">
        <v>5</v>
      </c>
      <c r="B17" s="38"/>
      <c r="C17" s="38"/>
      <c r="D17" s="38"/>
      <c r="E17" s="38"/>
      <c r="F17" s="44"/>
      <c r="G17" s="44"/>
      <c r="H17" s="28"/>
      <c r="I17" s="22"/>
      <c r="J17" s="22"/>
      <c r="K17" s="38"/>
      <c r="L17" s="38"/>
      <c r="M17" s="75">
        <f t="shared" si="0"/>
        <v>0</v>
      </c>
    </row>
    <row r="18" spans="1:13" ht="15.95" customHeight="1">
      <c r="A18" s="40">
        <v>6</v>
      </c>
      <c r="B18" s="38"/>
      <c r="C18" s="38"/>
      <c r="D18" s="38"/>
      <c r="E18" s="38"/>
      <c r="F18" s="44"/>
      <c r="G18" s="44"/>
      <c r="H18" s="28"/>
      <c r="I18" s="22"/>
      <c r="J18" s="22"/>
      <c r="K18" s="38"/>
      <c r="L18" s="38"/>
      <c r="M18" s="75">
        <f t="shared" si="0"/>
        <v>0</v>
      </c>
    </row>
    <row r="19" spans="1:13" ht="15.95" customHeight="1">
      <c r="A19" s="40">
        <v>7</v>
      </c>
      <c r="B19" s="38"/>
      <c r="C19" s="38"/>
      <c r="D19" s="38"/>
      <c r="E19" s="38"/>
      <c r="F19" s="44"/>
      <c r="G19" s="44"/>
      <c r="H19" s="28"/>
      <c r="I19" s="22"/>
      <c r="J19" s="22"/>
      <c r="K19" s="38"/>
      <c r="L19" s="38"/>
      <c r="M19" s="75">
        <f t="shared" si="0"/>
        <v>0</v>
      </c>
    </row>
    <row r="20" spans="1:13" ht="15.95" customHeight="1">
      <c r="A20" s="40">
        <v>8</v>
      </c>
      <c r="B20" s="38"/>
      <c r="C20" s="38"/>
      <c r="D20" s="38"/>
      <c r="E20" s="38"/>
      <c r="F20" s="44"/>
      <c r="G20" s="44"/>
      <c r="H20" s="28"/>
      <c r="I20" s="22"/>
      <c r="J20" s="22"/>
      <c r="K20" s="38"/>
      <c r="L20" s="38"/>
      <c r="M20" s="75">
        <f t="shared" si="0"/>
        <v>0</v>
      </c>
    </row>
    <row r="21" spans="1:13" ht="15.95" customHeight="1">
      <c r="A21" s="40">
        <v>9</v>
      </c>
      <c r="B21" s="38"/>
      <c r="C21" s="38"/>
      <c r="D21" s="38"/>
      <c r="E21" s="38"/>
      <c r="F21" s="44"/>
      <c r="G21" s="44"/>
      <c r="H21" s="28"/>
      <c r="I21" s="22"/>
      <c r="J21" s="22"/>
      <c r="K21" s="38"/>
      <c r="L21" s="38"/>
      <c r="M21" s="75">
        <f t="shared" si="0"/>
        <v>0</v>
      </c>
    </row>
    <row r="22" spans="1:13" ht="15.95" customHeight="1">
      <c r="A22" s="40">
        <v>10</v>
      </c>
      <c r="B22" s="38"/>
      <c r="C22" s="38"/>
      <c r="D22" s="38"/>
      <c r="E22" s="38"/>
      <c r="F22" s="44"/>
      <c r="G22" s="44"/>
      <c r="H22" s="28"/>
      <c r="I22" s="22"/>
      <c r="J22" s="22"/>
      <c r="K22" s="38"/>
      <c r="L22" s="38"/>
      <c r="M22" s="75">
        <f t="shared" si="0"/>
        <v>0</v>
      </c>
    </row>
    <row r="23" spans="1:13" ht="15.95" customHeight="1">
      <c r="A23" s="40">
        <v>11</v>
      </c>
      <c r="B23" s="38"/>
      <c r="C23" s="38"/>
      <c r="D23" s="38"/>
      <c r="E23" s="38"/>
      <c r="F23" s="44"/>
      <c r="G23" s="44"/>
      <c r="H23" s="28"/>
      <c r="I23" s="22"/>
      <c r="J23" s="22"/>
      <c r="K23" s="38"/>
      <c r="L23" s="38"/>
      <c r="M23" s="75">
        <f t="shared" si="0"/>
        <v>0</v>
      </c>
    </row>
    <row r="24" spans="1:13" ht="15.95" customHeight="1">
      <c r="A24" s="40">
        <v>12</v>
      </c>
      <c r="B24" s="38"/>
      <c r="C24" s="38"/>
      <c r="D24" s="38"/>
      <c r="E24" s="38"/>
      <c r="F24" s="44"/>
      <c r="G24" s="44"/>
      <c r="H24" s="28"/>
      <c r="I24" s="22"/>
      <c r="J24" s="22"/>
      <c r="K24" s="38"/>
      <c r="L24" s="38"/>
      <c r="M24" s="75">
        <f t="shared" si="0"/>
        <v>0</v>
      </c>
    </row>
    <row r="25" spans="1:13" ht="18" customHeight="1">
      <c r="B25" s="32"/>
      <c r="C25" s="32"/>
      <c r="D25" s="67"/>
      <c r="E25" s="67"/>
      <c r="F25" s="95"/>
      <c r="G25" s="95"/>
      <c r="H25" s="32"/>
      <c r="I25" s="32"/>
      <c r="J25" s="32"/>
      <c r="K25" s="31"/>
      <c r="L25" s="31" t="s">
        <v>7</v>
      </c>
      <c r="M25" s="75">
        <f>SUM(M13:M24)</f>
        <v>0</v>
      </c>
    </row>
    <row r="26" spans="1:13" ht="18" customHeight="1">
      <c r="D26" s="66"/>
      <c r="E26" s="66"/>
    </row>
    <row r="27" spans="1:13" ht="18" customHeight="1">
      <c r="B27" s="7" t="s">
        <v>24</v>
      </c>
    </row>
    <row r="28" spans="1:13" ht="9.9499999999999993" customHeight="1"/>
    <row r="29" spans="1:13" ht="17.100000000000001" customHeight="1">
      <c r="B29" s="7" t="s">
        <v>52</v>
      </c>
    </row>
    <row r="30" spans="1:13" ht="17.100000000000001" customHeight="1">
      <c r="A30" s="106"/>
      <c r="B30" s="112" t="s">
        <v>25</v>
      </c>
      <c r="C30" s="109" t="s">
        <v>26</v>
      </c>
      <c r="D30" s="124" t="s">
        <v>44</v>
      </c>
      <c r="E30" s="125"/>
      <c r="F30" s="118" t="s">
        <v>27</v>
      </c>
      <c r="G30" s="118"/>
      <c r="H30" s="109" t="s">
        <v>75</v>
      </c>
      <c r="I30" s="118" t="s">
        <v>45</v>
      </c>
      <c r="J30" s="118" t="s">
        <v>46</v>
      </c>
      <c r="K30" s="112" t="s">
        <v>28</v>
      </c>
      <c r="L30" s="120"/>
      <c r="M30" s="121" t="s">
        <v>77</v>
      </c>
    </row>
    <row r="31" spans="1:13" ht="17.100000000000001" customHeight="1">
      <c r="A31" s="108"/>
      <c r="B31" s="116"/>
      <c r="C31" s="111"/>
      <c r="D31" s="46" t="s">
        <v>2</v>
      </c>
      <c r="E31" s="46" t="s">
        <v>1</v>
      </c>
      <c r="F31" s="46" t="s">
        <v>2</v>
      </c>
      <c r="G31" s="46" t="s">
        <v>1</v>
      </c>
      <c r="H31" s="111"/>
      <c r="I31" s="118"/>
      <c r="J31" s="119"/>
      <c r="K31" s="30"/>
      <c r="L31" s="30" t="s">
        <v>3</v>
      </c>
      <c r="M31" s="123"/>
    </row>
    <row r="32" spans="1:13" ht="17.100000000000001" customHeight="1">
      <c r="A32" s="40">
        <v>1</v>
      </c>
      <c r="B32" s="34"/>
      <c r="C32" s="38"/>
      <c r="D32" s="35"/>
      <c r="E32" s="35"/>
      <c r="F32" s="35"/>
      <c r="G32" s="35"/>
      <c r="H32" s="27"/>
      <c r="I32" s="16"/>
      <c r="J32" s="16"/>
      <c r="K32" s="38"/>
      <c r="L32" s="38"/>
      <c r="M32" s="76">
        <f>ROUNDDOWN(IF(AND(I32="",J32=""),H32,H32*I32*J32),0)</f>
        <v>0</v>
      </c>
    </row>
    <row r="33" spans="1:13" ht="17.100000000000001" customHeight="1">
      <c r="A33" s="40">
        <v>2</v>
      </c>
      <c r="B33" s="34"/>
      <c r="C33" s="38"/>
      <c r="D33" s="35"/>
      <c r="E33" s="35"/>
      <c r="F33" s="35"/>
      <c r="G33" s="35"/>
      <c r="H33" s="27"/>
      <c r="I33" s="16"/>
      <c r="J33" s="16"/>
      <c r="K33" s="38"/>
      <c r="L33" s="38"/>
      <c r="M33" s="76">
        <f t="shared" ref="M33:M36" si="1">ROUNDDOWN(IF(AND(I33="",J33=""),H33,H33*I33*J33),0)</f>
        <v>0</v>
      </c>
    </row>
    <row r="34" spans="1:13" ht="17.100000000000001" customHeight="1">
      <c r="A34" s="40">
        <v>3</v>
      </c>
      <c r="B34" s="34"/>
      <c r="C34" s="38"/>
      <c r="D34" s="35"/>
      <c r="E34" s="35"/>
      <c r="F34" s="35"/>
      <c r="G34" s="35"/>
      <c r="H34" s="27"/>
      <c r="I34" s="16"/>
      <c r="J34" s="16"/>
      <c r="K34" s="38"/>
      <c r="L34" s="38"/>
      <c r="M34" s="76">
        <f t="shared" si="1"/>
        <v>0</v>
      </c>
    </row>
    <row r="35" spans="1:13" ht="17.100000000000001" customHeight="1">
      <c r="A35" s="40">
        <v>4</v>
      </c>
      <c r="B35" s="34"/>
      <c r="C35" s="38"/>
      <c r="D35" s="35"/>
      <c r="E35" s="35"/>
      <c r="F35" s="35"/>
      <c r="G35" s="35"/>
      <c r="H35" s="27"/>
      <c r="I35" s="16"/>
      <c r="J35" s="16"/>
      <c r="K35" s="38"/>
      <c r="L35" s="38"/>
      <c r="M35" s="76">
        <f t="shared" si="1"/>
        <v>0</v>
      </c>
    </row>
    <row r="36" spans="1:13" ht="17.100000000000001" customHeight="1">
      <c r="A36" s="40">
        <v>5</v>
      </c>
      <c r="B36" s="34"/>
      <c r="C36" s="38"/>
      <c r="D36" s="35"/>
      <c r="E36" s="35"/>
      <c r="F36" s="35"/>
      <c r="G36" s="35"/>
      <c r="H36" s="27"/>
      <c r="I36" s="16"/>
      <c r="J36" s="16"/>
      <c r="K36" s="38"/>
      <c r="L36" s="38"/>
      <c r="M36" s="76">
        <f t="shared" si="1"/>
        <v>0</v>
      </c>
    </row>
    <row r="37" spans="1:13" ht="17.100000000000001" customHeight="1"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 t="s">
        <v>7</v>
      </c>
      <c r="M37" s="76">
        <f>SUM(M32:M36)</f>
        <v>0</v>
      </c>
    </row>
    <row r="38" spans="1:13" ht="17.100000000000001" customHeight="1"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97"/>
    </row>
    <row r="39" spans="1:13" ht="17.100000000000001" customHeight="1">
      <c r="B39" s="7" t="s">
        <v>53</v>
      </c>
    </row>
    <row r="40" spans="1:13" ht="17.100000000000001" customHeight="1">
      <c r="A40" s="106"/>
      <c r="B40" s="112" t="s">
        <v>25</v>
      </c>
      <c r="C40" s="109" t="s">
        <v>26</v>
      </c>
      <c r="D40" s="124" t="s">
        <v>44</v>
      </c>
      <c r="E40" s="125"/>
      <c r="F40" s="118" t="s">
        <v>27</v>
      </c>
      <c r="G40" s="118"/>
      <c r="H40" s="109" t="s">
        <v>75</v>
      </c>
      <c r="I40" s="118" t="s">
        <v>45</v>
      </c>
      <c r="J40" s="118" t="s">
        <v>46</v>
      </c>
      <c r="K40" s="112" t="s">
        <v>28</v>
      </c>
      <c r="L40" s="120"/>
      <c r="M40" s="121" t="s">
        <v>77</v>
      </c>
    </row>
    <row r="41" spans="1:13" ht="17.100000000000001" customHeight="1">
      <c r="A41" s="108"/>
      <c r="B41" s="116"/>
      <c r="C41" s="111"/>
      <c r="D41" s="46" t="s">
        <v>2</v>
      </c>
      <c r="E41" s="46" t="s">
        <v>1</v>
      </c>
      <c r="F41" s="46" t="s">
        <v>2</v>
      </c>
      <c r="G41" s="46" t="s">
        <v>1</v>
      </c>
      <c r="H41" s="111"/>
      <c r="I41" s="118"/>
      <c r="J41" s="119"/>
      <c r="K41" s="30"/>
      <c r="L41" s="30" t="s">
        <v>3</v>
      </c>
      <c r="M41" s="123"/>
    </row>
    <row r="42" spans="1:13" ht="17.100000000000001" customHeight="1">
      <c r="A42" s="40">
        <v>1</v>
      </c>
      <c r="B42" s="34"/>
      <c r="C42" s="38"/>
      <c r="D42" s="35"/>
      <c r="E42" s="35"/>
      <c r="F42" s="35"/>
      <c r="G42" s="35"/>
      <c r="H42" s="27"/>
      <c r="I42" s="16"/>
      <c r="J42" s="16"/>
      <c r="K42" s="38"/>
      <c r="L42" s="38"/>
      <c r="M42" s="76">
        <f>ROUNDDOWN(IF(I42="",H42,H42*I42*J42),0)</f>
        <v>0</v>
      </c>
    </row>
    <row r="43" spans="1:13" ht="17.100000000000001" customHeight="1">
      <c r="A43" s="40">
        <v>2</v>
      </c>
      <c r="B43" s="34"/>
      <c r="C43" s="38"/>
      <c r="D43" s="35"/>
      <c r="E43" s="35"/>
      <c r="F43" s="35"/>
      <c r="G43" s="35"/>
      <c r="H43" s="27"/>
      <c r="I43" s="16"/>
      <c r="J43" s="16"/>
      <c r="K43" s="38"/>
      <c r="L43" s="38"/>
      <c r="M43" s="76">
        <f t="shared" ref="M43:M46" si="2">ROUNDDOWN(IF(I43="",H43,H43*I43*J43),0)</f>
        <v>0</v>
      </c>
    </row>
    <row r="44" spans="1:13" ht="17.100000000000001" customHeight="1">
      <c r="A44" s="40">
        <v>3</v>
      </c>
      <c r="B44" s="34"/>
      <c r="C44" s="38"/>
      <c r="D44" s="35"/>
      <c r="E44" s="35"/>
      <c r="F44" s="35"/>
      <c r="G44" s="35"/>
      <c r="H44" s="27"/>
      <c r="I44" s="16"/>
      <c r="J44" s="16"/>
      <c r="K44" s="38"/>
      <c r="L44" s="38"/>
      <c r="M44" s="76">
        <f t="shared" si="2"/>
        <v>0</v>
      </c>
    </row>
    <row r="45" spans="1:13" ht="17.100000000000001" customHeight="1">
      <c r="A45" s="40">
        <v>4</v>
      </c>
      <c r="B45" s="34"/>
      <c r="C45" s="38"/>
      <c r="D45" s="35"/>
      <c r="E45" s="35"/>
      <c r="F45" s="35"/>
      <c r="G45" s="35"/>
      <c r="H45" s="27"/>
      <c r="I45" s="16"/>
      <c r="J45" s="16"/>
      <c r="K45" s="38"/>
      <c r="L45" s="38"/>
      <c r="M45" s="76">
        <f t="shared" si="2"/>
        <v>0</v>
      </c>
    </row>
    <row r="46" spans="1:13" ht="17.100000000000001" customHeight="1">
      <c r="A46" s="40">
        <v>5</v>
      </c>
      <c r="B46" s="34"/>
      <c r="C46" s="38"/>
      <c r="D46" s="35"/>
      <c r="E46" s="35"/>
      <c r="F46" s="35"/>
      <c r="G46" s="35"/>
      <c r="H46" s="27"/>
      <c r="I46" s="16"/>
      <c r="J46" s="16"/>
      <c r="K46" s="38"/>
      <c r="L46" s="38"/>
      <c r="M46" s="76">
        <f t="shared" si="2"/>
        <v>0</v>
      </c>
    </row>
    <row r="47" spans="1:13" ht="17.100000000000001" customHeight="1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 t="s">
        <v>7</v>
      </c>
      <c r="M47" s="76">
        <f>SUM(M42:M46)</f>
        <v>0</v>
      </c>
    </row>
    <row r="48" spans="1:13" ht="17.100000000000001" customHeight="1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97"/>
    </row>
    <row r="49" spans="1:13" ht="17.100000000000001" customHeight="1">
      <c r="B49" s="7" t="s">
        <v>54</v>
      </c>
    </row>
    <row r="50" spans="1:13" ht="17.100000000000001" customHeight="1">
      <c r="A50" s="106"/>
      <c r="B50" s="112" t="s">
        <v>25</v>
      </c>
      <c r="C50" s="109" t="s">
        <v>26</v>
      </c>
      <c r="D50" s="124" t="s">
        <v>44</v>
      </c>
      <c r="E50" s="125"/>
      <c r="F50" s="118" t="s">
        <v>27</v>
      </c>
      <c r="G50" s="118"/>
      <c r="H50" s="109" t="s">
        <v>75</v>
      </c>
      <c r="I50" s="118" t="s">
        <v>45</v>
      </c>
      <c r="J50" s="118" t="s">
        <v>46</v>
      </c>
      <c r="K50" s="112" t="s">
        <v>28</v>
      </c>
      <c r="L50" s="120"/>
      <c r="M50" s="121" t="s">
        <v>77</v>
      </c>
    </row>
    <row r="51" spans="1:13" ht="17.100000000000001" customHeight="1">
      <c r="A51" s="108"/>
      <c r="B51" s="116"/>
      <c r="C51" s="111"/>
      <c r="D51" s="46" t="s">
        <v>2</v>
      </c>
      <c r="E51" s="46" t="s">
        <v>1</v>
      </c>
      <c r="F51" s="46" t="s">
        <v>2</v>
      </c>
      <c r="G51" s="46" t="s">
        <v>1</v>
      </c>
      <c r="H51" s="111"/>
      <c r="I51" s="118"/>
      <c r="J51" s="119"/>
      <c r="K51" s="30"/>
      <c r="L51" s="30" t="s">
        <v>3</v>
      </c>
      <c r="M51" s="123"/>
    </row>
    <row r="52" spans="1:13" ht="17.100000000000001" customHeight="1">
      <c r="A52" s="40">
        <v>1</v>
      </c>
      <c r="B52" s="34"/>
      <c r="C52" s="38"/>
      <c r="D52" s="35"/>
      <c r="E52" s="35"/>
      <c r="F52" s="35"/>
      <c r="G52" s="35"/>
      <c r="H52" s="27"/>
      <c r="I52" s="16"/>
      <c r="J52" s="16"/>
      <c r="K52" s="38"/>
      <c r="L52" s="38"/>
      <c r="M52" s="76">
        <f>ROUNDDOWN(IF(I52="",H52,H52*I52*J52),0)</f>
        <v>0</v>
      </c>
    </row>
    <row r="53" spans="1:13" ht="17.100000000000001" customHeight="1">
      <c r="A53" s="40">
        <v>2</v>
      </c>
      <c r="B53" s="34"/>
      <c r="C53" s="38"/>
      <c r="D53" s="35"/>
      <c r="E53" s="35"/>
      <c r="F53" s="35"/>
      <c r="G53" s="35"/>
      <c r="H53" s="27"/>
      <c r="I53" s="16"/>
      <c r="J53" s="16"/>
      <c r="K53" s="38"/>
      <c r="L53" s="38"/>
      <c r="M53" s="76">
        <f t="shared" ref="M53:M56" si="3">ROUNDDOWN(IF(I53="",H53,H53*I53*J53),0)</f>
        <v>0</v>
      </c>
    </row>
    <row r="54" spans="1:13" ht="17.100000000000001" customHeight="1">
      <c r="A54" s="40">
        <v>3</v>
      </c>
      <c r="B54" s="34"/>
      <c r="C54" s="38"/>
      <c r="D54" s="35"/>
      <c r="E54" s="35"/>
      <c r="F54" s="35"/>
      <c r="G54" s="35"/>
      <c r="H54" s="27"/>
      <c r="I54" s="16"/>
      <c r="J54" s="16"/>
      <c r="K54" s="38"/>
      <c r="L54" s="38"/>
      <c r="M54" s="76">
        <f t="shared" si="3"/>
        <v>0</v>
      </c>
    </row>
    <row r="55" spans="1:13" ht="17.100000000000001" customHeight="1">
      <c r="A55" s="40">
        <v>4</v>
      </c>
      <c r="B55" s="34"/>
      <c r="C55" s="38"/>
      <c r="D55" s="35"/>
      <c r="E55" s="35"/>
      <c r="F55" s="35"/>
      <c r="G55" s="35"/>
      <c r="H55" s="27"/>
      <c r="I55" s="16"/>
      <c r="J55" s="16"/>
      <c r="K55" s="38"/>
      <c r="L55" s="38"/>
      <c r="M55" s="76">
        <f t="shared" si="3"/>
        <v>0</v>
      </c>
    </row>
    <row r="56" spans="1:13" ht="17.100000000000001" customHeight="1">
      <c r="A56" s="40">
        <v>5</v>
      </c>
      <c r="B56" s="34"/>
      <c r="C56" s="38"/>
      <c r="D56" s="35"/>
      <c r="E56" s="35"/>
      <c r="F56" s="35"/>
      <c r="G56" s="35"/>
      <c r="H56" s="27"/>
      <c r="I56" s="16"/>
      <c r="J56" s="16"/>
      <c r="K56" s="38"/>
      <c r="L56" s="38"/>
      <c r="M56" s="76">
        <f t="shared" si="3"/>
        <v>0</v>
      </c>
    </row>
    <row r="57" spans="1:13" ht="17.100000000000001" customHeight="1"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 t="s">
        <v>7</v>
      </c>
      <c r="M57" s="76">
        <f>SUM(M52:M56)</f>
        <v>0</v>
      </c>
    </row>
    <row r="58" spans="1:13" ht="17.100000000000001" customHeight="1"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97"/>
    </row>
    <row r="59" spans="1:13" ht="17.100000000000001" customHeight="1">
      <c r="B59" s="7" t="s">
        <v>55</v>
      </c>
    </row>
    <row r="60" spans="1:13" ht="17.100000000000001" customHeight="1">
      <c r="A60" s="106"/>
      <c r="B60" s="112" t="s">
        <v>25</v>
      </c>
      <c r="C60" s="109" t="s">
        <v>26</v>
      </c>
      <c r="D60" s="124" t="s">
        <v>44</v>
      </c>
      <c r="E60" s="125"/>
      <c r="F60" s="118" t="s">
        <v>27</v>
      </c>
      <c r="G60" s="118"/>
      <c r="H60" s="109" t="s">
        <v>75</v>
      </c>
      <c r="I60" s="118" t="s">
        <v>45</v>
      </c>
      <c r="J60" s="118" t="s">
        <v>46</v>
      </c>
      <c r="K60" s="112" t="s">
        <v>28</v>
      </c>
      <c r="L60" s="120"/>
      <c r="M60" s="121" t="s">
        <v>77</v>
      </c>
    </row>
    <row r="61" spans="1:13" ht="17.100000000000001" customHeight="1">
      <c r="A61" s="108"/>
      <c r="B61" s="116"/>
      <c r="C61" s="111"/>
      <c r="D61" s="46" t="s">
        <v>2</v>
      </c>
      <c r="E61" s="46" t="s">
        <v>1</v>
      </c>
      <c r="F61" s="46" t="s">
        <v>2</v>
      </c>
      <c r="G61" s="46" t="s">
        <v>1</v>
      </c>
      <c r="H61" s="111"/>
      <c r="I61" s="118"/>
      <c r="J61" s="119"/>
      <c r="K61" s="30"/>
      <c r="L61" s="30" t="s">
        <v>3</v>
      </c>
      <c r="M61" s="123"/>
    </row>
    <row r="62" spans="1:13" ht="17.100000000000001" customHeight="1">
      <c r="A62" s="40">
        <v>1</v>
      </c>
      <c r="B62" s="34"/>
      <c r="C62" s="38"/>
      <c r="D62" s="35"/>
      <c r="E62" s="35"/>
      <c r="F62" s="35"/>
      <c r="G62" s="35"/>
      <c r="H62" s="27"/>
      <c r="I62" s="16"/>
      <c r="J62" s="16"/>
      <c r="K62" s="38"/>
      <c r="L62" s="38"/>
      <c r="M62" s="76">
        <f>ROUNDDOWN(IF(I62="",H62,H62*I62*J62),0)</f>
        <v>0</v>
      </c>
    </row>
    <row r="63" spans="1:13" ht="17.100000000000001" customHeight="1">
      <c r="A63" s="40">
        <v>2</v>
      </c>
      <c r="B63" s="34"/>
      <c r="C63" s="38"/>
      <c r="D63" s="35"/>
      <c r="E63" s="35"/>
      <c r="F63" s="35"/>
      <c r="G63" s="35"/>
      <c r="H63" s="27"/>
      <c r="I63" s="16"/>
      <c r="J63" s="16"/>
      <c r="K63" s="38"/>
      <c r="L63" s="38"/>
      <c r="M63" s="76">
        <f t="shared" ref="M63:M66" si="4">ROUNDDOWN(IF(I63="",H63,H63*I63*J63),0)</f>
        <v>0</v>
      </c>
    </row>
    <row r="64" spans="1:13" ht="17.100000000000001" customHeight="1">
      <c r="A64" s="40">
        <v>3</v>
      </c>
      <c r="B64" s="34"/>
      <c r="C64" s="38"/>
      <c r="D64" s="35"/>
      <c r="E64" s="35"/>
      <c r="F64" s="35"/>
      <c r="G64" s="35"/>
      <c r="H64" s="27"/>
      <c r="I64" s="16"/>
      <c r="J64" s="16"/>
      <c r="K64" s="38"/>
      <c r="L64" s="38"/>
      <c r="M64" s="76">
        <f t="shared" si="4"/>
        <v>0</v>
      </c>
    </row>
    <row r="65" spans="1:13" ht="17.100000000000001" customHeight="1">
      <c r="A65" s="40">
        <v>4</v>
      </c>
      <c r="B65" s="34"/>
      <c r="C65" s="38"/>
      <c r="D65" s="35"/>
      <c r="E65" s="35"/>
      <c r="F65" s="35"/>
      <c r="G65" s="35"/>
      <c r="H65" s="27"/>
      <c r="I65" s="16"/>
      <c r="J65" s="16"/>
      <c r="K65" s="38"/>
      <c r="L65" s="38"/>
      <c r="M65" s="76">
        <f t="shared" si="4"/>
        <v>0</v>
      </c>
    </row>
    <row r="66" spans="1:13" ht="17.100000000000001" customHeight="1">
      <c r="A66" s="40">
        <v>5</v>
      </c>
      <c r="B66" s="34"/>
      <c r="C66" s="38"/>
      <c r="D66" s="35"/>
      <c r="E66" s="35"/>
      <c r="F66" s="35"/>
      <c r="G66" s="35"/>
      <c r="H66" s="27"/>
      <c r="I66" s="16"/>
      <c r="J66" s="16"/>
      <c r="K66" s="38"/>
      <c r="L66" s="38"/>
      <c r="M66" s="76">
        <f t="shared" si="4"/>
        <v>0</v>
      </c>
    </row>
    <row r="67" spans="1:13" ht="17.100000000000001" customHeight="1">
      <c r="B67" s="90"/>
      <c r="C67" s="90"/>
      <c r="D67" s="94"/>
      <c r="E67" s="94"/>
      <c r="F67" s="94"/>
      <c r="G67" s="94"/>
      <c r="H67" s="88"/>
      <c r="I67" s="89"/>
      <c r="J67" s="89"/>
      <c r="K67" s="90"/>
      <c r="L67" s="31" t="s">
        <v>7</v>
      </c>
      <c r="M67" s="76">
        <f>SUM(M62:M66)</f>
        <v>0</v>
      </c>
    </row>
    <row r="68" spans="1:13" ht="17.100000000000001" customHeight="1">
      <c r="B68" s="90"/>
      <c r="C68" s="90"/>
      <c r="D68" s="94"/>
      <c r="E68" s="94"/>
      <c r="F68" s="94"/>
      <c r="G68" s="94"/>
      <c r="H68" s="88"/>
      <c r="I68" s="89"/>
      <c r="J68" s="89"/>
      <c r="K68" s="90"/>
      <c r="L68" s="31"/>
      <c r="M68" s="97"/>
    </row>
    <row r="69" spans="1:13" ht="17.100000000000001" customHeight="1">
      <c r="B69" s="7" t="s">
        <v>56</v>
      </c>
    </row>
    <row r="70" spans="1:13" ht="17.100000000000001" customHeight="1">
      <c r="A70" s="106"/>
      <c r="B70" s="109" t="s">
        <v>35</v>
      </c>
      <c r="C70" s="109" t="s">
        <v>36</v>
      </c>
      <c r="D70" s="112" t="s">
        <v>47</v>
      </c>
      <c r="E70" s="113"/>
      <c r="F70" s="112" t="s">
        <v>37</v>
      </c>
      <c r="G70" s="113"/>
      <c r="H70" s="109" t="s">
        <v>76</v>
      </c>
      <c r="I70" s="109" t="s">
        <v>48</v>
      </c>
      <c r="J70" s="109" t="s">
        <v>49</v>
      </c>
      <c r="K70" s="112" t="s">
        <v>28</v>
      </c>
      <c r="L70" s="113"/>
      <c r="M70" s="121" t="s">
        <v>77</v>
      </c>
    </row>
    <row r="71" spans="1:13" ht="17.100000000000001" customHeight="1">
      <c r="A71" s="107"/>
      <c r="B71" s="110"/>
      <c r="C71" s="110"/>
      <c r="D71" s="114"/>
      <c r="E71" s="115"/>
      <c r="F71" s="114"/>
      <c r="G71" s="115"/>
      <c r="H71" s="110"/>
      <c r="I71" s="110"/>
      <c r="J71" s="110"/>
      <c r="K71" s="55"/>
      <c r="L71" s="57"/>
      <c r="M71" s="122"/>
    </row>
    <row r="72" spans="1:13" ht="17.100000000000001" customHeight="1">
      <c r="A72" s="107"/>
      <c r="B72" s="110"/>
      <c r="C72" s="110"/>
      <c r="D72" s="116"/>
      <c r="E72" s="117"/>
      <c r="F72" s="116"/>
      <c r="G72" s="117"/>
      <c r="H72" s="110"/>
      <c r="I72" s="110"/>
      <c r="J72" s="110"/>
      <c r="K72" s="55"/>
      <c r="L72" s="56"/>
      <c r="M72" s="122"/>
    </row>
    <row r="73" spans="1:13" ht="17.100000000000001" customHeight="1">
      <c r="A73" s="108"/>
      <c r="B73" s="111"/>
      <c r="C73" s="111"/>
      <c r="D73" s="46" t="s">
        <v>2</v>
      </c>
      <c r="E73" s="46" t="s">
        <v>1</v>
      </c>
      <c r="F73" s="46" t="s">
        <v>2</v>
      </c>
      <c r="G73" s="46" t="s">
        <v>1</v>
      </c>
      <c r="H73" s="111"/>
      <c r="I73" s="111"/>
      <c r="J73" s="111"/>
      <c r="K73" s="30"/>
      <c r="L73" s="30" t="s">
        <v>3</v>
      </c>
      <c r="M73" s="123"/>
    </row>
    <row r="74" spans="1:13" ht="17.100000000000001" customHeight="1">
      <c r="A74" s="40">
        <v>1</v>
      </c>
      <c r="B74" s="34"/>
      <c r="C74" s="38"/>
      <c r="D74" s="35"/>
      <c r="E74" s="35"/>
      <c r="F74" s="35"/>
      <c r="G74" s="35"/>
      <c r="H74" s="27"/>
      <c r="I74" s="16"/>
      <c r="J74" s="16"/>
      <c r="K74" s="38"/>
      <c r="L74" s="38"/>
      <c r="M74" s="76">
        <f>ROUNDDOWN(IF(I74="",H74,H74*I74*J74),0)</f>
        <v>0</v>
      </c>
    </row>
    <row r="75" spans="1:13" ht="17.100000000000001" customHeight="1">
      <c r="A75" s="40">
        <v>2</v>
      </c>
      <c r="B75" s="34"/>
      <c r="C75" s="38"/>
      <c r="D75" s="35"/>
      <c r="E75" s="35"/>
      <c r="F75" s="35"/>
      <c r="G75" s="35"/>
      <c r="H75" s="27"/>
      <c r="I75" s="16"/>
      <c r="J75" s="16"/>
      <c r="K75" s="38"/>
      <c r="L75" s="38"/>
      <c r="M75" s="76">
        <f t="shared" ref="M75:M78" si="5">ROUNDDOWN(IF(I75="",H75,H75*I75*J75),0)</f>
        <v>0</v>
      </c>
    </row>
    <row r="76" spans="1:13" ht="17.100000000000001" customHeight="1">
      <c r="A76" s="40">
        <v>3</v>
      </c>
      <c r="B76" s="34"/>
      <c r="C76" s="38"/>
      <c r="D76" s="35"/>
      <c r="E76" s="35"/>
      <c r="F76" s="35"/>
      <c r="G76" s="35"/>
      <c r="H76" s="27"/>
      <c r="I76" s="16"/>
      <c r="J76" s="16"/>
      <c r="K76" s="38"/>
      <c r="L76" s="38"/>
      <c r="M76" s="76">
        <f t="shared" si="5"/>
        <v>0</v>
      </c>
    </row>
    <row r="77" spans="1:13" ht="17.100000000000001" customHeight="1">
      <c r="A77" s="40">
        <v>4</v>
      </c>
      <c r="B77" s="34"/>
      <c r="C77" s="38"/>
      <c r="D77" s="35"/>
      <c r="E77" s="35"/>
      <c r="F77" s="35"/>
      <c r="G77" s="35"/>
      <c r="H77" s="27"/>
      <c r="I77" s="16"/>
      <c r="J77" s="16"/>
      <c r="K77" s="38"/>
      <c r="L77" s="38"/>
      <c r="M77" s="76">
        <f t="shared" si="5"/>
        <v>0</v>
      </c>
    </row>
    <row r="78" spans="1:13" ht="17.100000000000001" customHeight="1">
      <c r="A78" s="40">
        <v>5</v>
      </c>
      <c r="B78" s="34"/>
      <c r="C78" s="38"/>
      <c r="D78" s="35"/>
      <c r="E78" s="35"/>
      <c r="F78" s="35"/>
      <c r="G78" s="35"/>
      <c r="H78" s="27"/>
      <c r="I78" s="16"/>
      <c r="J78" s="16"/>
      <c r="K78" s="38"/>
      <c r="L78" s="38"/>
      <c r="M78" s="76">
        <f t="shared" si="5"/>
        <v>0</v>
      </c>
    </row>
    <row r="79" spans="1:13" ht="18" customHeight="1">
      <c r="A79" s="41"/>
      <c r="B79" s="42"/>
      <c r="C79" s="42"/>
      <c r="D79" s="43"/>
      <c r="E79" s="43"/>
      <c r="F79" s="43"/>
      <c r="G79" s="43"/>
      <c r="H79" s="88"/>
      <c r="I79" s="89"/>
      <c r="J79" s="89"/>
      <c r="K79" s="90"/>
      <c r="L79" s="31" t="s">
        <v>7</v>
      </c>
      <c r="M79" s="76">
        <f>SUM(M74:M78)</f>
        <v>0</v>
      </c>
    </row>
    <row r="80" spans="1:13" ht="18" customHeight="1">
      <c r="A80" s="41"/>
      <c r="B80" s="42"/>
      <c r="C80" s="42"/>
      <c r="D80" s="43"/>
      <c r="E80" s="43"/>
      <c r="F80" s="43"/>
      <c r="G80" s="43"/>
      <c r="H80" s="88"/>
      <c r="I80" s="89"/>
      <c r="J80" s="89"/>
      <c r="K80" s="90"/>
      <c r="L80" s="31"/>
      <c r="M80" s="97"/>
    </row>
    <row r="81" spans="2:10" ht="20.100000000000001" customHeight="1">
      <c r="B81" s="91"/>
      <c r="C81" s="92"/>
      <c r="D81" s="93"/>
      <c r="E81" s="50" t="s">
        <v>33</v>
      </c>
      <c r="F81" s="50" t="s">
        <v>34</v>
      </c>
      <c r="G81" s="50" t="s">
        <v>7</v>
      </c>
    </row>
    <row r="82" spans="2:10" ht="20.100000000000001" customHeight="1">
      <c r="B82" s="60" t="s">
        <v>50</v>
      </c>
      <c r="C82" s="61"/>
      <c r="D82" s="62"/>
      <c r="E82" s="77">
        <f>M25</f>
        <v>0</v>
      </c>
      <c r="F82" s="77">
        <f>M37</f>
        <v>0</v>
      </c>
      <c r="G82" s="77">
        <f t="shared" ref="G82:G88" si="6">SUM(E82:F82)</f>
        <v>0</v>
      </c>
    </row>
    <row r="83" spans="2:10" ht="20.100000000000001" customHeight="1">
      <c r="B83" s="63" t="s">
        <v>51</v>
      </c>
      <c r="C83" s="64"/>
      <c r="D83" s="65"/>
      <c r="E83" s="103"/>
      <c r="F83" s="79">
        <f>M47</f>
        <v>0</v>
      </c>
      <c r="G83" s="78">
        <f t="shared" si="6"/>
        <v>0</v>
      </c>
    </row>
    <row r="84" spans="2:10" ht="20.100000000000001" customHeight="1">
      <c r="B84" s="63" t="s">
        <v>86</v>
      </c>
      <c r="C84" s="64"/>
      <c r="D84" s="65"/>
      <c r="E84" s="103"/>
      <c r="F84" s="79">
        <f>'シート②-2'!AA44</f>
        <v>0</v>
      </c>
      <c r="G84" s="78">
        <f>SUM(E84:F84)</f>
        <v>0</v>
      </c>
    </row>
    <row r="85" spans="2:10" ht="20.100000000000001" customHeight="1">
      <c r="B85" s="63" t="s">
        <v>73</v>
      </c>
      <c r="C85" s="64"/>
      <c r="D85" s="65"/>
      <c r="E85" s="103"/>
      <c r="F85" s="79">
        <f>M57</f>
        <v>0</v>
      </c>
      <c r="G85" s="78">
        <f>SUM(E85:F85)</f>
        <v>0</v>
      </c>
    </row>
    <row r="86" spans="2:10" ht="20.100000000000001" customHeight="1">
      <c r="B86" s="63" t="s">
        <v>71</v>
      </c>
      <c r="C86" s="64"/>
      <c r="D86" s="65"/>
      <c r="E86" s="103"/>
      <c r="F86" s="79">
        <f>M67</f>
        <v>0</v>
      </c>
      <c r="G86" s="78">
        <f>SUM(E86:F86)</f>
        <v>0</v>
      </c>
    </row>
    <row r="87" spans="2:10" ht="20.100000000000001" customHeight="1">
      <c r="B87" s="63" t="s">
        <v>72</v>
      </c>
      <c r="C87" s="64"/>
      <c r="D87" s="65"/>
      <c r="E87" s="103"/>
      <c r="F87" s="79">
        <f>M79</f>
        <v>0</v>
      </c>
      <c r="G87" s="78">
        <f t="shared" si="6"/>
        <v>0</v>
      </c>
    </row>
    <row r="88" spans="2:10" ht="20.100000000000001" customHeight="1">
      <c r="B88" s="70" t="s">
        <v>87</v>
      </c>
      <c r="C88" s="71"/>
      <c r="D88" s="72"/>
      <c r="E88" s="104"/>
      <c r="F88" s="81">
        <f>'シート②-3'!AA44</f>
        <v>0</v>
      </c>
      <c r="G88" s="78">
        <f t="shared" si="6"/>
        <v>0</v>
      </c>
    </row>
    <row r="89" spans="2:10" ht="20.100000000000001" customHeight="1">
      <c r="B89" s="132" t="s">
        <v>78</v>
      </c>
      <c r="C89" s="133"/>
      <c r="D89" s="134"/>
      <c r="E89" s="105"/>
      <c r="F89" s="82"/>
      <c r="G89" s="82">
        <f>SUM(G82:G88)</f>
        <v>0</v>
      </c>
    </row>
    <row r="90" spans="2:10" ht="17.100000000000001" customHeight="1">
      <c r="B90" s="7"/>
    </row>
    <row r="91" spans="2:10" ht="15" customHeight="1">
      <c r="J91" s="59"/>
    </row>
  </sheetData>
  <sheetProtection algorithmName="SHA-512" hashValue="PzN280R2a8NHUS61KyLlt7yTAvo4qpFKcjaFys68pkASpq+l2M/6L385QhLWfvx7zLIGRqcFBy8vgdL0Y1z1yg==" saltValue="8ZZZ+9SMC3GYouWbmhRhAw==" spinCount="100000" sheet="1" objects="1" scenarios="1"/>
  <mergeCells count="60">
    <mergeCell ref="J70:J73"/>
    <mergeCell ref="K70:L70"/>
    <mergeCell ref="M70:M73"/>
    <mergeCell ref="B89:D89"/>
    <mergeCell ref="J60:J61"/>
    <mergeCell ref="K60:L60"/>
    <mergeCell ref="M60:M61"/>
    <mergeCell ref="H70:H73"/>
    <mergeCell ref="I70:I73"/>
    <mergeCell ref="H60:H61"/>
    <mergeCell ref="I60:I61"/>
    <mergeCell ref="A70:A73"/>
    <mergeCell ref="B70:B73"/>
    <mergeCell ref="C70:C73"/>
    <mergeCell ref="D70:E72"/>
    <mergeCell ref="F70:G72"/>
    <mergeCell ref="A60:A61"/>
    <mergeCell ref="B60:B61"/>
    <mergeCell ref="C60:C61"/>
    <mergeCell ref="D60:E60"/>
    <mergeCell ref="F60:G60"/>
    <mergeCell ref="H50:H51"/>
    <mergeCell ref="I50:I51"/>
    <mergeCell ref="J50:J51"/>
    <mergeCell ref="K50:L50"/>
    <mergeCell ref="M50:M51"/>
    <mergeCell ref="A50:A51"/>
    <mergeCell ref="B50:B51"/>
    <mergeCell ref="C50:C51"/>
    <mergeCell ref="D50:E50"/>
    <mergeCell ref="F50:G50"/>
    <mergeCell ref="H40:H41"/>
    <mergeCell ref="I40:I41"/>
    <mergeCell ref="J40:J41"/>
    <mergeCell ref="K40:L40"/>
    <mergeCell ref="M40:M41"/>
    <mergeCell ref="A40:A41"/>
    <mergeCell ref="B40:B41"/>
    <mergeCell ref="C40:C41"/>
    <mergeCell ref="D40:E40"/>
    <mergeCell ref="F40:G40"/>
    <mergeCell ref="J11:J12"/>
    <mergeCell ref="K11:L11"/>
    <mergeCell ref="M11:M12"/>
    <mergeCell ref="A30:A31"/>
    <mergeCell ref="B30:B31"/>
    <mergeCell ref="C30:C31"/>
    <mergeCell ref="D30:E30"/>
    <mergeCell ref="F30:G30"/>
    <mergeCell ref="H30:H31"/>
    <mergeCell ref="I30:I31"/>
    <mergeCell ref="I11:I12"/>
    <mergeCell ref="J30:J31"/>
    <mergeCell ref="K30:L30"/>
    <mergeCell ref="M30:M31"/>
    <mergeCell ref="B3:C3"/>
    <mergeCell ref="D3:E3"/>
    <mergeCell ref="B4:C5"/>
    <mergeCell ref="B11:E11"/>
    <mergeCell ref="F11:G11"/>
  </mergeCells>
  <phoneticPr fontId="4"/>
  <conditionalFormatting sqref="B67:K68 D6:E7">
    <cfRule type="expression" dxfId="46" priority="21">
      <formula>B6&lt;&gt;""</formula>
    </cfRule>
  </conditionalFormatting>
  <conditionalFormatting sqref="B79:K80">
    <cfRule type="expression" dxfId="45" priority="20">
      <formula>B79&lt;&gt;""</formula>
    </cfRule>
  </conditionalFormatting>
  <conditionalFormatting sqref="B13:L24 F25:G25">
    <cfRule type="expression" dxfId="44" priority="3">
      <formula>B13&lt;&gt;""</formula>
    </cfRule>
  </conditionalFormatting>
  <conditionalFormatting sqref="B32:L36 B74:L78 B42:L46 B52:L56 B62:L66">
    <cfRule type="expression" dxfId="43" priority="24">
      <formula>B32&lt;&gt;""</formula>
    </cfRule>
  </conditionalFormatting>
  <conditionalFormatting sqref="D4:D5">
    <cfRule type="expression" dxfId="42" priority="5">
      <formula>D4&lt;&gt;""</formula>
    </cfRule>
  </conditionalFormatting>
  <conditionalFormatting sqref="D3:E3">
    <cfRule type="expression" dxfId="41" priority="1">
      <formula>$D$3&lt;&gt;""</formula>
    </cfRule>
  </conditionalFormatting>
  <conditionalFormatting sqref="D32:E36">
    <cfRule type="expression" dxfId="40" priority="23">
      <formula>AND($D32&lt;&gt;"",$E32&lt;&gt;"",($E32-$D32)&lt;0)</formula>
    </cfRule>
  </conditionalFormatting>
  <conditionalFormatting sqref="D42:E46">
    <cfRule type="expression" dxfId="39" priority="16">
      <formula>AND($D42&lt;&gt;"",$E42&lt;&gt;"",($E42-$D42)&lt;0)</formula>
    </cfRule>
  </conditionalFormatting>
  <conditionalFormatting sqref="D52:E56">
    <cfRule type="expression" dxfId="38" priority="13">
      <formula>AND($D52&lt;&gt;"",$E52&lt;&gt;"",($E52-$D52)&lt;0)</formula>
    </cfRule>
  </conditionalFormatting>
  <conditionalFormatting sqref="D62:E68">
    <cfRule type="expression" dxfId="37" priority="10">
      <formula>AND($D62&lt;&gt;"",$E62&lt;&gt;"",($E62-$D62)&lt;0)</formula>
    </cfRule>
  </conditionalFormatting>
  <conditionalFormatting sqref="D74:E80">
    <cfRule type="expression" dxfId="36" priority="19">
      <formula>AND($D74&lt;&gt;"",$E74&lt;&gt;"",($E74-$D74)&lt;0)</formula>
    </cfRule>
  </conditionalFormatting>
  <conditionalFormatting sqref="E5">
    <cfRule type="expression" dxfId="35" priority="4">
      <formula>E5&lt;&gt;""</formula>
    </cfRule>
  </conditionalFormatting>
  <conditionalFormatting sqref="F13:F25 F32:F36 F42:F46 F52:F56 F62:F68 F74:F80">
    <cfRule type="expression" dxfId="34" priority="6">
      <formula>AND(#REF!&lt;&gt;"",$F13&lt;&gt;"",($F13-#REF!)&lt;0)</formula>
    </cfRule>
  </conditionalFormatting>
  <conditionalFormatting sqref="F32 D32:D36 F42 D42:D46 F52 D52:D56 D62:D68 D74:D80">
    <cfRule type="expression" dxfId="33" priority="25">
      <formula>AND(#REF!&lt;&gt;"",$D32&lt;&gt;"",($D32-#REF!)&lt;0)</formula>
    </cfRule>
  </conditionalFormatting>
  <conditionalFormatting sqref="F62">
    <cfRule type="expression" dxfId="32" priority="27">
      <formula>AND(#REF!&lt;&gt;"",$D62&lt;&gt;"",($D62-#REF!)&lt;0)</formula>
    </cfRule>
    <cfRule type="expression" dxfId="31" priority="28">
      <formula>AND(#REF!&lt;&gt;"",$F62&lt;&gt;"",($F62-#REF!)&lt;0)</formula>
    </cfRule>
  </conditionalFormatting>
  <conditionalFormatting sqref="F13:G25">
    <cfRule type="expression" dxfId="30" priority="2">
      <formula>AND($F13&lt;&gt;"",$G13&lt;&gt;"",($G13-$F13)&lt;0)</formula>
    </cfRule>
  </conditionalFormatting>
  <conditionalFormatting sqref="F32:G32">
    <cfRule type="expression" dxfId="29" priority="17">
      <formula>AND($D32&lt;&gt;"",$E32&lt;&gt;"",($E32-$D32)&lt;0)</formula>
    </cfRule>
  </conditionalFormatting>
  <conditionalFormatting sqref="F32:G36">
    <cfRule type="expression" dxfId="28" priority="22">
      <formula>AND($F32&lt;&gt;"",$G32&lt;&gt;"",($G32-$F32)&lt;0)</formula>
    </cfRule>
  </conditionalFormatting>
  <conditionalFormatting sqref="F42:G42">
    <cfRule type="expression" dxfId="27" priority="14">
      <formula>AND($D42&lt;&gt;"",$E42&lt;&gt;"",($E42-$D42)&lt;0)</formula>
    </cfRule>
  </conditionalFormatting>
  <conditionalFormatting sqref="F42:G46">
    <cfRule type="expression" dxfId="26" priority="15">
      <formula>AND($F42&lt;&gt;"",$G42&lt;&gt;"",($G42-$F42)&lt;0)</formula>
    </cfRule>
  </conditionalFormatting>
  <conditionalFormatting sqref="F52:G52">
    <cfRule type="expression" dxfId="25" priority="11">
      <formula>AND($D52&lt;&gt;"",$E52&lt;&gt;"",($E52-$D52)&lt;0)</formula>
    </cfRule>
  </conditionalFormatting>
  <conditionalFormatting sqref="F52:G56">
    <cfRule type="expression" dxfId="24" priority="12">
      <formula>AND($F52&lt;&gt;"",$G52&lt;&gt;"",($G52-$F52)&lt;0)</formula>
    </cfRule>
  </conditionalFormatting>
  <conditionalFormatting sqref="F62:G62">
    <cfRule type="expression" dxfId="23" priority="8">
      <formula>AND($D62&lt;&gt;"",$E62&lt;&gt;"",($E62-$D62)&lt;0)</formula>
    </cfRule>
  </conditionalFormatting>
  <conditionalFormatting sqref="F62:G68">
    <cfRule type="expression" dxfId="22" priority="9">
      <formula>AND($F62&lt;&gt;"",$G62&lt;&gt;"",($G62-$F62)&lt;0)</formula>
    </cfRule>
  </conditionalFormatting>
  <conditionalFormatting sqref="F74:G80">
    <cfRule type="expression" dxfId="21" priority="18">
      <formula>AND($F74&lt;&gt;"",$G74&lt;&gt;"",($G74-$F74)&lt;0)</formula>
    </cfRule>
  </conditionalFormatting>
  <conditionalFormatting sqref="G13:G25 G32:G36 G42:G46 G52:G56 G62:G68 G74:G80">
    <cfRule type="expression" dxfId="20" priority="7">
      <formula>AND(#REF!&lt;&gt;"",$G13&lt;&gt;"",($G13-#REF!)&lt;0)</formula>
    </cfRule>
  </conditionalFormatting>
  <conditionalFormatting sqref="G32 E32:E36 G42 E42:E46 G52 E52:E56 E62:E68 E74:E80">
    <cfRule type="expression" dxfId="19" priority="26">
      <formula>AND(#REF!&lt;&gt;"",$E32&lt;&gt;"",($E32-#REF!)&lt;0)</formula>
    </cfRule>
  </conditionalFormatting>
  <conditionalFormatting sqref="G62">
    <cfRule type="expression" dxfId="18" priority="29">
      <formula>AND(#REF!&lt;&gt;"",$E62&lt;&gt;"",($E62-#REF!)&lt;0)</formula>
    </cfRule>
    <cfRule type="expression" dxfId="17" priority="30">
      <formula>AND(#REF!&lt;&gt;"",$G62&lt;&gt;"",($G62-#REF!)&lt;0)</formula>
    </cfRule>
  </conditionalFormatting>
  <dataValidations count="3">
    <dataValidation type="list" allowBlank="1" showInputMessage="1" showErrorMessage="1" sqref="K13:K24" xr:uid="{67F9D380-C00A-404E-B1E0-4AE68ECDBB1D}">
      <formula1>"源泉徴収票,賃金台帳,税務申告書の該当部分・BIMに係る受託業務の契約書・請求書,派遣契約書・請求書"</formula1>
    </dataValidation>
    <dataValidation type="date" operator="greaterThanOrEqual" allowBlank="1" showInputMessage="1" showErrorMessage="1" error="日付を入力して下さい。_x000a_&quot;2023/1/1&quot;の様にご入力下さい。" sqref="F13:G25 D32:G36 D42:G46 D52:G56 D62:G68 D74:G80" xr:uid="{0E81AE57-0A6B-4FF7-836F-B10FCD2D1F9C}">
      <formula1>1</formula1>
    </dataValidation>
    <dataValidation type="whole" operator="greaterThanOrEqual" allowBlank="1" showInputMessage="1" showErrorMessage="1" error="小数点以下の数値が出ない様に入力して下さい。" sqref="H32:H36 H42:H46 H62:H68 H52:H56 H74:H80" xr:uid="{9B37B31F-1BB2-436A-8290-A896A13DABC8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8" scale="48" orientation="landscape" r:id="rId1"/>
  <headerFooter>
    <oddHeader>&amp;F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D8F36-281E-4B58-A377-64EFE54DC299}">
  <sheetPr>
    <tabColor theme="7" tint="0.79998168889431442"/>
  </sheetPr>
  <dimension ref="A1:AB45"/>
  <sheetViews>
    <sheetView view="pageBreakPreview" zoomScale="75" zoomScaleNormal="80" zoomScaleSheetLayoutView="75" workbookViewId="0">
      <selection activeCell="B10" sqref="B10"/>
    </sheetView>
  </sheetViews>
  <sheetFormatPr defaultColWidth="9" defaultRowHeight="15" customHeight="1"/>
  <cols>
    <col min="1" max="1" width="4" style="1" customWidth="1"/>
    <col min="2" max="2" width="9.625" style="1" customWidth="1"/>
    <col min="3" max="3" width="25" style="1" customWidth="1"/>
    <col min="4" max="4" width="9.5" style="1" customWidth="1"/>
    <col min="5" max="5" width="6.625" style="1" customWidth="1"/>
    <col min="6" max="6" width="13.75" style="1" customWidth="1"/>
    <col min="7" max="7" width="8.25" style="1" customWidth="1"/>
    <col min="8" max="8" width="11.625" style="1" customWidth="1"/>
    <col min="9" max="9" width="12.375" style="1" customWidth="1"/>
    <col min="10" max="10" width="11.625" style="1" customWidth="1"/>
    <col min="11" max="11" width="10.875" style="1" customWidth="1"/>
    <col min="12" max="12" width="8.875" style="1" customWidth="1"/>
    <col min="13" max="17" width="12.625" style="1" customWidth="1"/>
    <col min="18" max="21" width="8.625" style="1" hidden="1" customWidth="1"/>
    <col min="22" max="23" width="8.625" style="1" customWidth="1"/>
    <col min="24" max="24" width="7.375" style="1" customWidth="1"/>
    <col min="25" max="25" width="7.5" style="1" customWidth="1"/>
    <col min="26" max="27" width="15.625" style="8" customWidth="1"/>
    <col min="28" max="28" width="15.5" style="8" bestFit="1" customWidth="1"/>
    <col min="29" max="29" width="15.25" style="1" customWidth="1"/>
    <col min="30" max="30" width="18.125" style="1" bestFit="1" customWidth="1"/>
    <col min="31" max="32" width="21" style="1" bestFit="1" customWidth="1"/>
    <col min="33" max="34" width="16.625" style="1" customWidth="1"/>
    <col min="35" max="35" width="10.625" style="1" customWidth="1"/>
    <col min="36" max="16384" width="9" style="1"/>
  </cols>
  <sheetData>
    <row r="1" spans="1:28" ht="21" customHeight="1">
      <c r="B1" s="12" t="s">
        <v>81</v>
      </c>
      <c r="C1" s="36"/>
    </row>
    <row r="2" spans="1:28" s="6" customFormat="1" ht="24" customHeight="1">
      <c r="B2" s="7"/>
      <c r="C2" s="12"/>
      <c r="D2" s="12"/>
      <c r="E2" s="12"/>
      <c r="Z2" s="12"/>
      <c r="AA2" s="12"/>
      <c r="AB2" s="12"/>
    </row>
    <row r="3" spans="1:28" ht="18" customHeight="1">
      <c r="B3" s="119" t="s">
        <v>38</v>
      </c>
      <c r="C3" s="119"/>
      <c r="D3" s="137">
        <f>'シート②(実績)'!D3</f>
        <v>0</v>
      </c>
      <c r="E3" s="137"/>
      <c r="F3" s="137"/>
    </row>
    <row r="4" spans="1:28" ht="18" customHeight="1">
      <c r="B4" s="119" t="s">
        <v>31</v>
      </c>
      <c r="C4" s="119"/>
      <c r="D4" s="135" t="s">
        <v>2</v>
      </c>
      <c r="E4" s="135"/>
      <c r="F4" s="52" t="s">
        <v>1</v>
      </c>
    </row>
    <row r="5" spans="1:28" ht="18" customHeight="1">
      <c r="B5" s="119"/>
      <c r="C5" s="119"/>
      <c r="D5" s="136">
        <f>'シート②(実績)'!D5</f>
        <v>0</v>
      </c>
      <c r="E5" s="136"/>
      <c r="F5" s="53">
        <f>'シート②(実績)'!E5</f>
        <v>0</v>
      </c>
      <c r="G5" s="45" t="s">
        <v>83</v>
      </c>
      <c r="R5" s="145" t="s">
        <v>92</v>
      </c>
      <c r="S5" s="145"/>
      <c r="T5" s="145"/>
      <c r="U5" s="145"/>
    </row>
    <row r="6" spans="1:28" ht="18" customHeight="1"/>
    <row r="7" spans="1:28" s="6" customFormat="1" ht="18" customHeight="1">
      <c r="B7" s="7" t="s">
        <v>61</v>
      </c>
      <c r="C7" s="12"/>
      <c r="D7" s="12"/>
      <c r="E7" s="12"/>
      <c r="F7" s="12"/>
      <c r="G7" s="12"/>
      <c r="H7" s="12"/>
      <c r="I7" s="12"/>
      <c r="J7" s="12"/>
      <c r="K7" s="12"/>
      <c r="L7" s="12"/>
      <c r="Z7" s="12"/>
      <c r="AA7" s="12"/>
      <c r="AB7" s="12"/>
    </row>
    <row r="8" spans="1:28" ht="27.75" customHeight="1">
      <c r="A8" s="140"/>
      <c r="B8" s="141" t="s">
        <v>5</v>
      </c>
      <c r="C8" s="141" t="s">
        <v>6</v>
      </c>
      <c r="D8" s="141" t="s">
        <v>16</v>
      </c>
      <c r="E8" s="141" t="s">
        <v>96</v>
      </c>
      <c r="F8" s="141" t="s">
        <v>17</v>
      </c>
      <c r="G8" s="141" t="s">
        <v>18</v>
      </c>
      <c r="H8" s="141" t="s">
        <v>10</v>
      </c>
      <c r="I8" s="141" t="s">
        <v>62</v>
      </c>
      <c r="J8" s="141" t="s">
        <v>63</v>
      </c>
      <c r="K8" s="143" t="s">
        <v>4</v>
      </c>
      <c r="L8" s="144"/>
      <c r="M8" s="138" t="s">
        <v>19</v>
      </c>
      <c r="N8" s="146" t="s">
        <v>88</v>
      </c>
      <c r="O8" s="147"/>
      <c r="P8" s="148" t="s">
        <v>64</v>
      </c>
      <c r="Q8" s="149"/>
      <c r="R8" s="13"/>
      <c r="S8" s="150" t="s">
        <v>11</v>
      </c>
      <c r="T8" s="151"/>
      <c r="U8" s="14"/>
      <c r="V8" s="146" t="s">
        <v>29</v>
      </c>
      <c r="W8" s="146"/>
      <c r="X8" s="146" t="s">
        <v>30</v>
      </c>
      <c r="Y8" s="146"/>
      <c r="Z8" s="141" t="s">
        <v>79</v>
      </c>
      <c r="AA8" s="153" t="s">
        <v>68</v>
      </c>
      <c r="AB8" s="155" t="s">
        <v>82</v>
      </c>
    </row>
    <row r="9" spans="1:28" ht="30.75" customHeight="1">
      <c r="A9" s="140"/>
      <c r="B9" s="142"/>
      <c r="C9" s="142"/>
      <c r="D9" s="142"/>
      <c r="E9" s="142"/>
      <c r="F9" s="142"/>
      <c r="G9" s="142"/>
      <c r="H9" s="142"/>
      <c r="I9" s="142"/>
      <c r="J9" s="142"/>
      <c r="K9" s="11"/>
      <c r="L9" s="11" t="s">
        <v>3</v>
      </c>
      <c r="M9" s="139"/>
      <c r="N9" s="2" t="s">
        <v>2</v>
      </c>
      <c r="O9" s="2" t="s">
        <v>1</v>
      </c>
      <c r="P9" s="2" t="s">
        <v>2</v>
      </c>
      <c r="Q9" s="2" t="s">
        <v>1</v>
      </c>
      <c r="R9" s="2" t="s">
        <v>13</v>
      </c>
      <c r="S9" s="2" t="s">
        <v>2</v>
      </c>
      <c r="T9" s="2" t="s">
        <v>1</v>
      </c>
      <c r="U9" s="2" t="s">
        <v>13</v>
      </c>
      <c r="V9" s="2" t="s">
        <v>14</v>
      </c>
      <c r="W9" s="2" t="s">
        <v>15</v>
      </c>
      <c r="X9" s="2" t="s">
        <v>14</v>
      </c>
      <c r="Y9" s="2" t="s">
        <v>15</v>
      </c>
      <c r="Z9" s="142"/>
      <c r="AA9" s="154"/>
      <c r="AB9" s="156"/>
    </row>
    <row r="10" spans="1:28" ht="18" customHeight="1">
      <c r="A10" s="39">
        <v>1</v>
      </c>
      <c r="B10" s="38"/>
      <c r="C10" s="58"/>
      <c r="D10" s="38"/>
      <c r="E10" s="37"/>
      <c r="F10" s="28"/>
      <c r="G10" s="29"/>
      <c r="H10" s="83">
        <f>F10*G10</f>
        <v>0</v>
      </c>
      <c r="I10" s="16"/>
      <c r="J10" s="83">
        <f>ROUNDDOWN(IF(I10="",H10,H10*I10),0)</f>
        <v>0</v>
      </c>
      <c r="K10" s="21"/>
      <c r="L10" s="38"/>
      <c r="M10" s="15"/>
      <c r="N10" s="15"/>
      <c r="O10" s="15"/>
      <c r="P10" s="15"/>
      <c r="Q10" s="15"/>
      <c r="R10" s="5" t="e">
        <f>EOMONTH(Q10,0)-EOMONTH(P10,-1)</f>
        <v>#NUM!</v>
      </c>
      <c r="S10" s="10">
        <v>46054</v>
      </c>
      <c r="T10" s="9">
        <f>EOMONTH(Q10,0)</f>
        <v>31</v>
      </c>
      <c r="U10" s="5">
        <f>EOMONTH(T10,0)+1-S10</f>
        <v>-46022</v>
      </c>
      <c r="V10" s="84">
        <v>0</v>
      </c>
      <c r="W10" s="85">
        <v>1</v>
      </c>
      <c r="X10" s="86">
        <f>IF(Q10="",0,ROUNDDOWN(YEARFRAC(EOMONTH(M10,-1)+1,EOMONTH(Q10,0)+1,1),2))</f>
        <v>0</v>
      </c>
      <c r="Y10" s="85">
        <f>IF(OR(F10&lt;20000,YEARFRAC(Q10,O10+1,1)&lt;0.25,E10=1),0,VLOOKUP(E10,減価償却!$B$4:$R$15,MATCH('シート②-2'!X10,減価償却!$T$3:$T$18,-1)+1,1))</f>
        <v>0</v>
      </c>
      <c r="Z10" s="87">
        <f>ROUNDDOWN(J10*(1-Y10),0)</f>
        <v>0</v>
      </c>
      <c r="AA10" s="99">
        <f>Z10*1.1</f>
        <v>0</v>
      </c>
      <c r="AB10" s="98">
        <f>ROUNDDOWN(IF(OR(Z10=0,F10&lt;20000),0,IF(U10&lt;0,0,Z10*U10/R10)),0)</f>
        <v>0</v>
      </c>
    </row>
    <row r="11" spans="1:28" ht="18" customHeight="1">
      <c r="A11" s="39">
        <v>2</v>
      </c>
      <c r="B11" s="38"/>
      <c r="C11" s="28"/>
      <c r="D11" s="38"/>
      <c r="E11" s="37"/>
      <c r="F11" s="28"/>
      <c r="G11" s="29"/>
      <c r="H11" s="83">
        <f t="shared" ref="H11:H43" si="0">F11*G11</f>
        <v>0</v>
      </c>
      <c r="I11" s="16"/>
      <c r="J11" s="83">
        <f t="shared" ref="J11:J43" si="1">ROUNDDOWN(IF(I11="",H11,H11*I11),0)</f>
        <v>0</v>
      </c>
      <c r="K11" s="21"/>
      <c r="L11" s="38"/>
      <c r="M11" s="15"/>
      <c r="N11" s="15"/>
      <c r="O11" s="15"/>
      <c r="P11" s="15"/>
      <c r="Q11" s="15"/>
      <c r="R11" s="5" t="e">
        <f t="shared" ref="R11:R43" si="2">EOMONTH(Q11,0)-EOMONTH(P11,-1)</f>
        <v>#NUM!</v>
      </c>
      <c r="S11" s="10">
        <v>46055</v>
      </c>
      <c r="T11" s="9">
        <f t="shared" ref="T11:T43" si="3">EOMONTH(Q11,0)</f>
        <v>31</v>
      </c>
      <c r="U11" s="5">
        <f t="shared" ref="U11:U43" si="4">EOMONTH(T11,0)+1-S11</f>
        <v>-46023</v>
      </c>
      <c r="V11" s="84">
        <v>0</v>
      </c>
      <c r="W11" s="85">
        <v>1</v>
      </c>
      <c r="X11" s="86">
        <f t="shared" ref="X11:X43" si="5">IF(Q11="",0,ROUNDDOWN(YEARFRAC(EOMONTH(M11,-1)+1,EOMONTH(Q11,0)+1,1),2))</f>
        <v>0</v>
      </c>
      <c r="Y11" s="85">
        <f>IF(OR(F11&lt;20000,YEARFRAC(Q11,O11+1,1)&lt;0.25,E11=1),0,VLOOKUP(E11,減価償却!$B$4:$R$15,MATCH('シート②-2'!X11,減価償却!$T$3:$T$18,-1)+1,1))</f>
        <v>0</v>
      </c>
      <c r="Z11" s="87">
        <f t="shared" ref="Z11:Z43" si="6">ROUNDDOWN(J11*(1-Y11),0)</f>
        <v>0</v>
      </c>
      <c r="AA11" s="99">
        <f t="shared" ref="AA11:AA43" si="7">Z11*1.1</f>
        <v>0</v>
      </c>
      <c r="AB11" s="98">
        <f t="shared" ref="AB11:AB43" si="8">ROUNDDOWN(IF(OR(Z11=0,F11&lt;20000),0,IF(U11&lt;0,0,Z11*U11/R11)),0)</f>
        <v>0</v>
      </c>
    </row>
    <row r="12" spans="1:28" ht="18" customHeight="1">
      <c r="A12" s="39">
        <v>3</v>
      </c>
      <c r="B12" s="38"/>
      <c r="C12" s="29"/>
      <c r="D12" s="38"/>
      <c r="E12" s="37"/>
      <c r="F12" s="28"/>
      <c r="G12" s="29"/>
      <c r="H12" s="83">
        <f t="shared" si="0"/>
        <v>0</v>
      </c>
      <c r="I12" s="16"/>
      <c r="J12" s="83">
        <f t="shared" si="1"/>
        <v>0</v>
      </c>
      <c r="K12" s="21"/>
      <c r="L12" s="37"/>
      <c r="M12" s="15"/>
      <c r="N12" s="15"/>
      <c r="O12" s="15"/>
      <c r="P12" s="15"/>
      <c r="Q12" s="15"/>
      <c r="R12" s="5" t="e">
        <f t="shared" si="2"/>
        <v>#NUM!</v>
      </c>
      <c r="S12" s="10">
        <v>46056</v>
      </c>
      <c r="T12" s="9">
        <f t="shared" si="3"/>
        <v>31</v>
      </c>
      <c r="U12" s="5">
        <f t="shared" si="4"/>
        <v>-46024</v>
      </c>
      <c r="V12" s="84">
        <v>0</v>
      </c>
      <c r="W12" s="85">
        <v>1</v>
      </c>
      <c r="X12" s="86">
        <f t="shared" si="5"/>
        <v>0</v>
      </c>
      <c r="Y12" s="85">
        <f>IF(OR(F12&lt;20000,YEARFRAC(Q12,O12+1,1)&lt;0.25,E12=1),0,VLOOKUP(E12,減価償却!$B$4:$R$15,MATCH('シート②-2'!X12,減価償却!$T$3:$T$18,-1)+1,1))</f>
        <v>0</v>
      </c>
      <c r="Z12" s="87">
        <f t="shared" si="6"/>
        <v>0</v>
      </c>
      <c r="AA12" s="99">
        <f t="shared" si="7"/>
        <v>0</v>
      </c>
      <c r="AB12" s="98">
        <f t="shared" si="8"/>
        <v>0</v>
      </c>
    </row>
    <row r="13" spans="1:28" ht="18" customHeight="1">
      <c r="A13" s="39">
        <v>4</v>
      </c>
      <c r="B13" s="38"/>
      <c r="C13" s="29"/>
      <c r="D13" s="38"/>
      <c r="E13" s="37"/>
      <c r="F13" s="28"/>
      <c r="G13" s="29"/>
      <c r="H13" s="83">
        <f t="shared" si="0"/>
        <v>0</v>
      </c>
      <c r="I13" s="16"/>
      <c r="J13" s="83">
        <f t="shared" si="1"/>
        <v>0</v>
      </c>
      <c r="K13" s="21"/>
      <c r="L13" s="37"/>
      <c r="M13" s="15"/>
      <c r="N13" s="15"/>
      <c r="O13" s="15"/>
      <c r="P13" s="15"/>
      <c r="Q13" s="15"/>
      <c r="R13" s="5" t="e">
        <f t="shared" si="2"/>
        <v>#NUM!</v>
      </c>
      <c r="S13" s="10">
        <v>46057</v>
      </c>
      <c r="T13" s="9">
        <f t="shared" si="3"/>
        <v>31</v>
      </c>
      <c r="U13" s="5">
        <f t="shared" si="4"/>
        <v>-46025</v>
      </c>
      <c r="V13" s="84">
        <v>0</v>
      </c>
      <c r="W13" s="85">
        <v>1</v>
      </c>
      <c r="X13" s="86">
        <f t="shared" si="5"/>
        <v>0</v>
      </c>
      <c r="Y13" s="85">
        <f>IF(OR(F13&lt;20000,YEARFRAC(Q13,O13+1,1)&lt;0.25,E13=1),0,VLOOKUP(E13,減価償却!$B$4:$R$15,MATCH('シート②-2'!X13,減価償却!$T$3:$T$18,-1)+1,1))</f>
        <v>0</v>
      </c>
      <c r="Z13" s="87">
        <f t="shared" si="6"/>
        <v>0</v>
      </c>
      <c r="AA13" s="99">
        <f t="shared" si="7"/>
        <v>0</v>
      </c>
      <c r="AB13" s="98">
        <f t="shared" si="8"/>
        <v>0</v>
      </c>
    </row>
    <row r="14" spans="1:28" ht="18" customHeight="1">
      <c r="A14" s="39">
        <v>5</v>
      </c>
      <c r="B14" s="38"/>
      <c r="C14" s="26"/>
      <c r="D14" s="38"/>
      <c r="E14" s="37"/>
      <c r="F14" s="28"/>
      <c r="G14" s="29"/>
      <c r="H14" s="83">
        <f t="shared" si="0"/>
        <v>0</v>
      </c>
      <c r="I14" s="16"/>
      <c r="J14" s="83">
        <f t="shared" si="1"/>
        <v>0</v>
      </c>
      <c r="K14" s="17"/>
      <c r="L14" s="37"/>
      <c r="M14" s="15"/>
      <c r="N14" s="15"/>
      <c r="O14" s="15"/>
      <c r="P14" s="15"/>
      <c r="Q14" s="15"/>
      <c r="R14" s="5" t="e">
        <f t="shared" si="2"/>
        <v>#NUM!</v>
      </c>
      <c r="S14" s="10">
        <v>46058</v>
      </c>
      <c r="T14" s="9">
        <f t="shared" si="3"/>
        <v>31</v>
      </c>
      <c r="U14" s="5">
        <f t="shared" si="4"/>
        <v>-46026</v>
      </c>
      <c r="V14" s="84">
        <v>0</v>
      </c>
      <c r="W14" s="85">
        <v>1</v>
      </c>
      <c r="X14" s="86">
        <f t="shared" si="5"/>
        <v>0</v>
      </c>
      <c r="Y14" s="85">
        <f>IF(OR(F14&lt;20000,YEARFRAC(Q14,O14+1,1)&lt;0.25,E14=1),0,VLOOKUP(E14,減価償却!$B$4:$R$15,MATCH('シート②-2'!X14,減価償却!$T$3:$T$18,-1)+1,1))</f>
        <v>0</v>
      </c>
      <c r="Z14" s="87">
        <f t="shared" si="6"/>
        <v>0</v>
      </c>
      <c r="AA14" s="99">
        <f t="shared" si="7"/>
        <v>0</v>
      </c>
      <c r="AB14" s="98">
        <f t="shared" si="8"/>
        <v>0</v>
      </c>
    </row>
    <row r="15" spans="1:28" ht="18" customHeight="1">
      <c r="A15" s="39">
        <v>6</v>
      </c>
      <c r="B15" s="38"/>
      <c r="C15" s="26"/>
      <c r="D15" s="38"/>
      <c r="E15" s="37"/>
      <c r="F15" s="28"/>
      <c r="G15" s="29"/>
      <c r="H15" s="83">
        <f t="shared" si="0"/>
        <v>0</v>
      </c>
      <c r="I15" s="16"/>
      <c r="J15" s="83">
        <f t="shared" si="1"/>
        <v>0</v>
      </c>
      <c r="K15" s="17"/>
      <c r="L15" s="37"/>
      <c r="M15" s="15"/>
      <c r="N15" s="15"/>
      <c r="O15" s="15"/>
      <c r="P15" s="15"/>
      <c r="Q15" s="15"/>
      <c r="R15" s="5" t="e">
        <f t="shared" si="2"/>
        <v>#NUM!</v>
      </c>
      <c r="S15" s="10">
        <v>46059</v>
      </c>
      <c r="T15" s="9">
        <f t="shared" si="3"/>
        <v>31</v>
      </c>
      <c r="U15" s="5">
        <f t="shared" si="4"/>
        <v>-46027</v>
      </c>
      <c r="V15" s="84">
        <v>0</v>
      </c>
      <c r="W15" s="85">
        <v>1</v>
      </c>
      <c r="X15" s="86">
        <f t="shared" si="5"/>
        <v>0</v>
      </c>
      <c r="Y15" s="85">
        <f>IF(OR(F15&lt;20000,YEARFRAC(Q15,O15+1,1)&lt;0.25,E15=1),0,VLOOKUP(E15,減価償却!$B$4:$R$15,MATCH('シート②-2'!X15,減価償却!$T$3:$T$18,-1)+1,1))</f>
        <v>0</v>
      </c>
      <c r="Z15" s="87">
        <f t="shared" si="6"/>
        <v>0</v>
      </c>
      <c r="AA15" s="99">
        <f t="shared" si="7"/>
        <v>0</v>
      </c>
      <c r="AB15" s="98">
        <f t="shared" si="8"/>
        <v>0</v>
      </c>
    </row>
    <row r="16" spans="1:28" ht="18" customHeight="1">
      <c r="A16" s="39">
        <v>7</v>
      </c>
      <c r="B16" s="38"/>
      <c r="C16" s="26"/>
      <c r="D16" s="38"/>
      <c r="E16" s="37"/>
      <c r="F16" s="28"/>
      <c r="G16" s="29"/>
      <c r="H16" s="83">
        <f t="shared" si="0"/>
        <v>0</v>
      </c>
      <c r="I16" s="16"/>
      <c r="J16" s="83">
        <f t="shared" si="1"/>
        <v>0</v>
      </c>
      <c r="K16" s="17"/>
      <c r="L16" s="37"/>
      <c r="M16" s="15"/>
      <c r="N16" s="15"/>
      <c r="O16" s="15"/>
      <c r="P16" s="15"/>
      <c r="Q16" s="15"/>
      <c r="R16" s="5" t="e">
        <f t="shared" si="2"/>
        <v>#NUM!</v>
      </c>
      <c r="S16" s="10">
        <v>46060</v>
      </c>
      <c r="T16" s="9">
        <f t="shared" si="3"/>
        <v>31</v>
      </c>
      <c r="U16" s="5">
        <f t="shared" si="4"/>
        <v>-46028</v>
      </c>
      <c r="V16" s="84">
        <v>0</v>
      </c>
      <c r="W16" s="85">
        <v>1</v>
      </c>
      <c r="X16" s="86">
        <f t="shared" si="5"/>
        <v>0</v>
      </c>
      <c r="Y16" s="85">
        <f>IF(OR(F16&lt;20000,YEARFRAC(Q16,O16+1,1)&lt;0.25,E16=1),0,VLOOKUP(E16,減価償却!$B$4:$R$15,MATCH('シート②-2'!X16,減価償却!$T$3:$T$18,-1)+1,1))</f>
        <v>0</v>
      </c>
      <c r="Z16" s="87">
        <f t="shared" si="6"/>
        <v>0</v>
      </c>
      <c r="AA16" s="99">
        <f t="shared" si="7"/>
        <v>0</v>
      </c>
      <c r="AB16" s="98">
        <f t="shared" si="8"/>
        <v>0</v>
      </c>
    </row>
    <row r="17" spans="1:28" ht="18" customHeight="1">
      <c r="A17" s="39">
        <v>8</v>
      </c>
      <c r="B17" s="38"/>
      <c r="C17" s="26"/>
      <c r="D17" s="38"/>
      <c r="E17" s="37"/>
      <c r="F17" s="28"/>
      <c r="G17" s="29"/>
      <c r="H17" s="83">
        <f t="shared" si="0"/>
        <v>0</v>
      </c>
      <c r="I17" s="16"/>
      <c r="J17" s="83">
        <f t="shared" si="1"/>
        <v>0</v>
      </c>
      <c r="K17" s="17"/>
      <c r="L17" s="37"/>
      <c r="M17" s="15"/>
      <c r="N17" s="15"/>
      <c r="O17" s="15"/>
      <c r="P17" s="15"/>
      <c r="Q17" s="15"/>
      <c r="R17" s="5" t="e">
        <f t="shared" si="2"/>
        <v>#NUM!</v>
      </c>
      <c r="S17" s="10">
        <v>46061</v>
      </c>
      <c r="T17" s="9">
        <f t="shared" si="3"/>
        <v>31</v>
      </c>
      <c r="U17" s="5">
        <f t="shared" si="4"/>
        <v>-46029</v>
      </c>
      <c r="V17" s="84">
        <v>0</v>
      </c>
      <c r="W17" s="85">
        <v>1</v>
      </c>
      <c r="X17" s="86">
        <f t="shared" si="5"/>
        <v>0</v>
      </c>
      <c r="Y17" s="85">
        <f>IF(OR(F17&lt;20000,YEARFRAC(Q17,O17+1,1)&lt;0.25,E17=1),0,VLOOKUP(E17,減価償却!$B$4:$R$15,MATCH('シート②-2'!X17,減価償却!$T$3:$T$18,-1)+1,1))</f>
        <v>0</v>
      </c>
      <c r="Z17" s="87">
        <f t="shared" si="6"/>
        <v>0</v>
      </c>
      <c r="AA17" s="99">
        <f t="shared" si="7"/>
        <v>0</v>
      </c>
      <c r="AB17" s="98">
        <f t="shared" si="8"/>
        <v>0</v>
      </c>
    </row>
    <row r="18" spans="1:28" ht="18" customHeight="1">
      <c r="A18" s="39">
        <v>9</v>
      </c>
      <c r="B18" s="38"/>
      <c r="C18" s="26"/>
      <c r="D18" s="38"/>
      <c r="E18" s="37"/>
      <c r="F18" s="28"/>
      <c r="G18" s="29"/>
      <c r="H18" s="83">
        <f t="shared" si="0"/>
        <v>0</v>
      </c>
      <c r="I18" s="16"/>
      <c r="J18" s="83">
        <f t="shared" si="1"/>
        <v>0</v>
      </c>
      <c r="K18" s="17"/>
      <c r="L18" s="37"/>
      <c r="M18" s="15"/>
      <c r="N18" s="15"/>
      <c r="O18" s="15"/>
      <c r="P18" s="15"/>
      <c r="Q18" s="15"/>
      <c r="R18" s="5" t="e">
        <f t="shared" si="2"/>
        <v>#NUM!</v>
      </c>
      <c r="S18" s="10">
        <v>46062</v>
      </c>
      <c r="T18" s="9">
        <f t="shared" si="3"/>
        <v>31</v>
      </c>
      <c r="U18" s="5">
        <f t="shared" si="4"/>
        <v>-46030</v>
      </c>
      <c r="V18" s="84">
        <v>0</v>
      </c>
      <c r="W18" s="85">
        <v>1</v>
      </c>
      <c r="X18" s="86">
        <f t="shared" si="5"/>
        <v>0</v>
      </c>
      <c r="Y18" s="85">
        <f>IF(OR(F18&lt;20000,YEARFRAC(Q18,O18+1,1)&lt;0.25,E18=1),0,VLOOKUP(E18,減価償却!$B$4:$R$15,MATCH('シート②-2'!X18,減価償却!$T$3:$T$18,-1)+1,1))</f>
        <v>0</v>
      </c>
      <c r="Z18" s="87">
        <f t="shared" si="6"/>
        <v>0</v>
      </c>
      <c r="AA18" s="99">
        <f t="shared" si="7"/>
        <v>0</v>
      </c>
      <c r="AB18" s="98">
        <f t="shared" si="8"/>
        <v>0</v>
      </c>
    </row>
    <row r="19" spans="1:28" ht="18" customHeight="1">
      <c r="A19" s="39">
        <v>10</v>
      </c>
      <c r="B19" s="38"/>
      <c r="C19" s="26"/>
      <c r="D19" s="38"/>
      <c r="E19" s="37"/>
      <c r="F19" s="28"/>
      <c r="G19" s="29"/>
      <c r="H19" s="83">
        <f t="shared" si="0"/>
        <v>0</v>
      </c>
      <c r="I19" s="16"/>
      <c r="J19" s="83">
        <f t="shared" si="1"/>
        <v>0</v>
      </c>
      <c r="K19" s="17"/>
      <c r="L19" s="37"/>
      <c r="M19" s="15"/>
      <c r="N19" s="15"/>
      <c r="O19" s="15"/>
      <c r="P19" s="15"/>
      <c r="Q19" s="15"/>
      <c r="R19" s="5" t="e">
        <f t="shared" si="2"/>
        <v>#NUM!</v>
      </c>
      <c r="S19" s="10">
        <v>46063</v>
      </c>
      <c r="T19" s="9">
        <f t="shared" si="3"/>
        <v>31</v>
      </c>
      <c r="U19" s="5">
        <f t="shared" si="4"/>
        <v>-46031</v>
      </c>
      <c r="V19" s="84">
        <v>0</v>
      </c>
      <c r="W19" s="85">
        <v>1</v>
      </c>
      <c r="X19" s="86">
        <f t="shared" si="5"/>
        <v>0</v>
      </c>
      <c r="Y19" s="85">
        <f>IF(OR(F19&lt;20000,YEARFRAC(Q19,O19+1,1)&lt;0.25,E19=1),0,VLOOKUP(E19,減価償却!$B$4:$R$15,MATCH('シート②-2'!X19,減価償却!$T$3:$T$18,-1)+1,1))</f>
        <v>0</v>
      </c>
      <c r="Z19" s="87">
        <f t="shared" si="6"/>
        <v>0</v>
      </c>
      <c r="AA19" s="99">
        <f t="shared" si="7"/>
        <v>0</v>
      </c>
      <c r="AB19" s="98">
        <f t="shared" si="8"/>
        <v>0</v>
      </c>
    </row>
    <row r="20" spans="1:28" ht="18" customHeight="1">
      <c r="A20" s="39">
        <v>11</v>
      </c>
      <c r="B20" s="38"/>
      <c r="C20" s="26"/>
      <c r="D20" s="38"/>
      <c r="E20" s="37"/>
      <c r="F20" s="28"/>
      <c r="G20" s="29"/>
      <c r="H20" s="83">
        <f t="shared" si="0"/>
        <v>0</v>
      </c>
      <c r="I20" s="16"/>
      <c r="J20" s="83">
        <f t="shared" si="1"/>
        <v>0</v>
      </c>
      <c r="K20" s="17"/>
      <c r="L20" s="37"/>
      <c r="M20" s="15"/>
      <c r="N20" s="15"/>
      <c r="O20" s="15"/>
      <c r="P20" s="15"/>
      <c r="Q20" s="15"/>
      <c r="R20" s="5" t="e">
        <f t="shared" si="2"/>
        <v>#NUM!</v>
      </c>
      <c r="S20" s="10">
        <v>46064</v>
      </c>
      <c r="T20" s="9">
        <f t="shared" si="3"/>
        <v>31</v>
      </c>
      <c r="U20" s="5">
        <f t="shared" si="4"/>
        <v>-46032</v>
      </c>
      <c r="V20" s="84">
        <v>0</v>
      </c>
      <c r="W20" s="85">
        <v>1</v>
      </c>
      <c r="X20" s="86">
        <f t="shared" si="5"/>
        <v>0</v>
      </c>
      <c r="Y20" s="85">
        <f>IF(OR(F20&lt;20000,YEARFRAC(Q20,O20+1,1)&lt;0.25,E20=1),0,VLOOKUP(E20,減価償却!$B$4:$R$15,MATCH('シート②-2'!X20,減価償却!$T$3:$T$18,-1)+1,1))</f>
        <v>0</v>
      </c>
      <c r="Z20" s="87">
        <f t="shared" si="6"/>
        <v>0</v>
      </c>
      <c r="AA20" s="99">
        <f t="shared" si="7"/>
        <v>0</v>
      </c>
      <c r="AB20" s="98">
        <f t="shared" si="8"/>
        <v>0</v>
      </c>
    </row>
    <row r="21" spans="1:28" ht="18" customHeight="1">
      <c r="A21" s="39">
        <v>12</v>
      </c>
      <c r="B21" s="38"/>
      <c r="C21" s="26"/>
      <c r="D21" s="38"/>
      <c r="E21" s="37"/>
      <c r="F21" s="28"/>
      <c r="G21" s="29"/>
      <c r="H21" s="83">
        <f t="shared" si="0"/>
        <v>0</v>
      </c>
      <c r="I21" s="16"/>
      <c r="J21" s="83">
        <f t="shared" si="1"/>
        <v>0</v>
      </c>
      <c r="K21" s="17"/>
      <c r="L21" s="37"/>
      <c r="M21" s="15"/>
      <c r="N21" s="15"/>
      <c r="O21" s="15"/>
      <c r="P21" s="15"/>
      <c r="Q21" s="15"/>
      <c r="R21" s="5" t="e">
        <f t="shared" si="2"/>
        <v>#NUM!</v>
      </c>
      <c r="S21" s="10">
        <v>46065</v>
      </c>
      <c r="T21" s="9">
        <f t="shared" si="3"/>
        <v>31</v>
      </c>
      <c r="U21" s="5">
        <f t="shared" si="4"/>
        <v>-46033</v>
      </c>
      <c r="V21" s="84">
        <v>0</v>
      </c>
      <c r="W21" s="85">
        <v>1</v>
      </c>
      <c r="X21" s="86">
        <f t="shared" si="5"/>
        <v>0</v>
      </c>
      <c r="Y21" s="85">
        <f>IF(OR(F21&lt;20000,YEARFRAC(Q21,O21+1,1)&lt;0.25,E21=1),0,VLOOKUP(E21,減価償却!$B$4:$R$15,MATCH('シート②-2'!X21,減価償却!$T$3:$T$18,-1)+1,1))</f>
        <v>0</v>
      </c>
      <c r="Z21" s="87">
        <f t="shared" si="6"/>
        <v>0</v>
      </c>
      <c r="AA21" s="99">
        <f t="shared" si="7"/>
        <v>0</v>
      </c>
      <c r="AB21" s="98">
        <f t="shared" si="8"/>
        <v>0</v>
      </c>
    </row>
    <row r="22" spans="1:28" ht="18" customHeight="1">
      <c r="A22" s="39">
        <v>13</v>
      </c>
      <c r="B22" s="38"/>
      <c r="C22" s="26"/>
      <c r="D22" s="38"/>
      <c r="E22" s="37"/>
      <c r="F22" s="28"/>
      <c r="G22" s="29"/>
      <c r="H22" s="83">
        <f t="shared" si="0"/>
        <v>0</v>
      </c>
      <c r="I22" s="16"/>
      <c r="J22" s="83">
        <f t="shared" si="1"/>
        <v>0</v>
      </c>
      <c r="K22" s="17"/>
      <c r="L22" s="37"/>
      <c r="M22" s="15"/>
      <c r="N22" s="15"/>
      <c r="O22" s="15"/>
      <c r="P22" s="15"/>
      <c r="Q22" s="15"/>
      <c r="R22" s="5" t="e">
        <f t="shared" si="2"/>
        <v>#NUM!</v>
      </c>
      <c r="S22" s="10">
        <v>46066</v>
      </c>
      <c r="T22" s="9">
        <f t="shared" si="3"/>
        <v>31</v>
      </c>
      <c r="U22" s="5">
        <f t="shared" si="4"/>
        <v>-46034</v>
      </c>
      <c r="V22" s="84">
        <v>0</v>
      </c>
      <c r="W22" s="85">
        <v>1</v>
      </c>
      <c r="X22" s="86">
        <f t="shared" si="5"/>
        <v>0</v>
      </c>
      <c r="Y22" s="85">
        <f>IF(OR(F22&lt;20000,YEARFRAC(Q22,O22+1,1)&lt;0.25,E22=1),0,VLOOKUP(E22,減価償却!$B$4:$R$15,MATCH('シート②-2'!X22,減価償却!$T$3:$T$18,-1)+1,1))</f>
        <v>0</v>
      </c>
      <c r="Z22" s="87">
        <f t="shared" si="6"/>
        <v>0</v>
      </c>
      <c r="AA22" s="99">
        <f t="shared" si="7"/>
        <v>0</v>
      </c>
      <c r="AB22" s="98">
        <f t="shared" si="8"/>
        <v>0</v>
      </c>
    </row>
    <row r="23" spans="1:28" ht="18" customHeight="1">
      <c r="A23" s="39">
        <v>14</v>
      </c>
      <c r="B23" s="38"/>
      <c r="C23" s="26"/>
      <c r="D23" s="38"/>
      <c r="E23" s="37"/>
      <c r="F23" s="28"/>
      <c r="G23" s="29"/>
      <c r="H23" s="83">
        <f t="shared" si="0"/>
        <v>0</v>
      </c>
      <c r="I23" s="16"/>
      <c r="J23" s="83">
        <f t="shared" si="1"/>
        <v>0</v>
      </c>
      <c r="K23" s="17"/>
      <c r="L23" s="37"/>
      <c r="M23" s="15"/>
      <c r="N23" s="15"/>
      <c r="O23" s="15"/>
      <c r="P23" s="15"/>
      <c r="Q23" s="15"/>
      <c r="R23" s="5" t="e">
        <f t="shared" si="2"/>
        <v>#NUM!</v>
      </c>
      <c r="S23" s="10">
        <v>46067</v>
      </c>
      <c r="T23" s="9">
        <f t="shared" si="3"/>
        <v>31</v>
      </c>
      <c r="U23" s="5">
        <f t="shared" si="4"/>
        <v>-46035</v>
      </c>
      <c r="V23" s="84">
        <v>0</v>
      </c>
      <c r="W23" s="85">
        <v>1</v>
      </c>
      <c r="X23" s="86">
        <f t="shared" si="5"/>
        <v>0</v>
      </c>
      <c r="Y23" s="85">
        <f>IF(OR(F23&lt;20000,YEARFRAC(Q23,O23+1,1)&lt;0.25,E23=1),0,VLOOKUP(E23,減価償却!$B$4:$R$15,MATCH('シート②-2'!X23,減価償却!$T$3:$T$18,-1)+1,1))</f>
        <v>0</v>
      </c>
      <c r="Z23" s="87">
        <f t="shared" si="6"/>
        <v>0</v>
      </c>
      <c r="AA23" s="99">
        <f t="shared" si="7"/>
        <v>0</v>
      </c>
      <c r="AB23" s="98">
        <f t="shared" si="8"/>
        <v>0</v>
      </c>
    </row>
    <row r="24" spans="1:28" ht="18" customHeight="1">
      <c r="A24" s="39">
        <v>15</v>
      </c>
      <c r="B24" s="38"/>
      <c r="C24" s="26"/>
      <c r="D24" s="38"/>
      <c r="E24" s="37"/>
      <c r="F24" s="28"/>
      <c r="G24" s="29"/>
      <c r="H24" s="83">
        <f t="shared" si="0"/>
        <v>0</v>
      </c>
      <c r="I24" s="16"/>
      <c r="J24" s="83">
        <f t="shared" si="1"/>
        <v>0</v>
      </c>
      <c r="K24" s="17"/>
      <c r="L24" s="37"/>
      <c r="M24" s="15"/>
      <c r="N24" s="15"/>
      <c r="O24" s="15"/>
      <c r="P24" s="15"/>
      <c r="Q24" s="15"/>
      <c r="R24" s="5" t="e">
        <f t="shared" si="2"/>
        <v>#NUM!</v>
      </c>
      <c r="S24" s="10">
        <v>46068</v>
      </c>
      <c r="T24" s="9">
        <f t="shared" si="3"/>
        <v>31</v>
      </c>
      <c r="U24" s="5">
        <f t="shared" si="4"/>
        <v>-46036</v>
      </c>
      <c r="V24" s="84">
        <v>0</v>
      </c>
      <c r="W24" s="85">
        <v>1</v>
      </c>
      <c r="X24" s="86">
        <f t="shared" si="5"/>
        <v>0</v>
      </c>
      <c r="Y24" s="85">
        <f>IF(OR(F24&lt;20000,YEARFRAC(Q24,O24+1,1)&lt;0.25,E24=1),0,VLOOKUP(E24,減価償却!$B$4:$R$15,MATCH('シート②-2'!X24,減価償却!$T$3:$T$18,-1)+1,1))</f>
        <v>0</v>
      </c>
      <c r="Z24" s="87">
        <f t="shared" si="6"/>
        <v>0</v>
      </c>
      <c r="AA24" s="99">
        <f t="shared" si="7"/>
        <v>0</v>
      </c>
      <c r="AB24" s="98">
        <f t="shared" si="8"/>
        <v>0</v>
      </c>
    </row>
    <row r="25" spans="1:28" ht="18" customHeight="1">
      <c r="A25" s="39">
        <v>16</v>
      </c>
      <c r="B25" s="38"/>
      <c r="C25" s="26"/>
      <c r="D25" s="38"/>
      <c r="E25" s="37"/>
      <c r="F25" s="28"/>
      <c r="G25" s="29"/>
      <c r="H25" s="83">
        <f t="shared" si="0"/>
        <v>0</v>
      </c>
      <c r="I25" s="16"/>
      <c r="J25" s="83">
        <f t="shared" si="1"/>
        <v>0</v>
      </c>
      <c r="K25" s="17"/>
      <c r="L25" s="37"/>
      <c r="M25" s="15"/>
      <c r="N25" s="15"/>
      <c r="O25" s="15"/>
      <c r="P25" s="15"/>
      <c r="Q25" s="15"/>
      <c r="R25" s="5" t="e">
        <f t="shared" si="2"/>
        <v>#NUM!</v>
      </c>
      <c r="S25" s="10">
        <v>46069</v>
      </c>
      <c r="T25" s="9">
        <f t="shared" si="3"/>
        <v>31</v>
      </c>
      <c r="U25" s="5">
        <f t="shared" si="4"/>
        <v>-46037</v>
      </c>
      <c r="V25" s="84">
        <v>0</v>
      </c>
      <c r="W25" s="85">
        <v>1</v>
      </c>
      <c r="X25" s="86">
        <f t="shared" si="5"/>
        <v>0</v>
      </c>
      <c r="Y25" s="85">
        <f>IF(OR(F25&lt;20000,YEARFRAC(Q25,O25+1,1)&lt;0.25,E25=1),0,VLOOKUP(E25,減価償却!$B$4:$R$15,MATCH('シート②-2'!X25,減価償却!$T$3:$T$18,-1)+1,1))</f>
        <v>0</v>
      </c>
      <c r="Z25" s="87">
        <f t="shared" si="6"/>
        <v>0</v>
      </c>
      <c r="AA25" s="99">
        <f t="shared" si="7"/>
        <v>0</v>
      </c>
      <c r="AB25" s="98">
        <f t="shared" si="8"/>
        <v>0</v>
      </c>
    </row>
    <row r="26" spans="1:28" ht="18" customHeight="1">
      <c r="A26" s="39">
        <v>17</v>
      </c>
      <c r="B26" s="38"/>
      <c r="C26" s="26"/>
      <c r="D26" s="38"/>
      <c r="E26" s="37"/>
      <c r="F26" s="28"/>
      <c r="G26" s="29"/>
      <c r="H26" s="83">
        <f t="shared" si="0"/>
        <v>0</v>
      </c>
      <c r="I26" s="16"/>
      <c r="J26" s="83">
        <f t="shared" si="1"/>
        <v>0</v>
      </c>
      <c r="K26" s="17"/>
      <c r="L26" s="37"/>
      <c r="M26" s="15"/>
      <c r="N26" s="15"/>
      <c r="O26" s="15"/>
      <c r="P26" s="15"/>
      <c r="Q26" s="15"/>
      <c r="R26" s="5" t="e">
        <f t="shared" si="2"/>
        <v>#NUM!</v>
      </c>
      <c r="S26" s="10">
        <v>46070</v>
      </c>
      <c r="T26" s="9">
        <f t="shared" si="3"/>
        <v>31</v>
      </c>
      <c r="U26" s="5">
        <f t="shared" si="4"/>
        <v>-46038</v>
      </c>
      <c r="V26" s="84">
        <v>0</v>
      </c>
      <c r="W26" s="85">
        <v>1</v>
      </c>
      <c r="X26" s="86">
        <f t="shared" si="5"/>
        <v>0</v>
      </c>
      <c r="Y26" s="85">
        <f>IF(OR(F26&lt;20000,YEARFRAC(Q26,O26+1,1)&lt;0.25,E26=1),0,VLOOKUP(E26,減価償却!$B$4:$R$15,MATCH('シート②-2'!X26,減価償却!$T$3:$T$18,-1)+1,1))</f>
        <v>0</v>
      </c>
      <c r="Z26" s="87">
        <f t="shared" si="6"/>
        <v>0</v>
      </c>
      <c r="AA26" s="99">
        <f t="shared" si="7"/>
        <v>0</v>
      </c>
      <c r="AB26" s="98">
        <f t="shared" si="8"/>
        <v>0</v>
      </c>
    </row>
    <row r="27" spans="1:28" ht="18" customHeight="1">
      <c r="A27" s="39">
        <v>18</v>
      </c>
      <c r="B27" s="38"/>
      <c r="C27" s="26"/>
      <c r="D27" s="38"/>
      <c r="E27" s="37"/>
      <c r="F27" s="28"/>
      <c r="G27" s="29"/>
      <c r="H27" s="83">
        <f t="shared" si="0"/>
        <v>0</v>
      </c>
      <c r="I27" s="16"/>
      <c r="J27" s="83">
        <f t="shared" si="1"/>
        <v>0</v>
      </c>
      <c r="K27" s="17"/>
      <c r="L27" s="37"/>
      <c r="M27" s="15"/>
      <c r="N27" s="15"/>
      <c r="O27" s="15"/>
      <c r="P27" s="15"/>
      <c r="Q27" s="15"/>
      <c r="R27" s="5" t="e">
        <f t="shared" si="2"/>
        <v>#NUM!</v>
      </c>
      <c r="S27" s="10">
        <v>46071</v>
      </c>
      <c r="T27" s="9">
        <f t="shared" si="3"/>
        <v>31</v>
      </c>
      <c r="U27" s="5">
        <f t="shared" si="4"/>
        <v>-46039</v>
      </c>
      <c r="V27" s="84">
        <v>0</v>
      </c>
      <c r="W27" s="85">
        <v>1</v>
      </c>
      <c r="X27" s="86">
        <f t="shared" si="5"/>
        <v>0</v>
      </c>
      <c r="Y27" s="85">
        <f>IF(OR(F27&lt;20000,YEARFRAC(Q27,O27+1,1)&lt;0.25,E27=1),0,VLOOKUP(E27,減価償却!$B$4:$R$15,MATCH('シート②-2'!X27,減価償却!$T$3:$T$18,-1)+1,1))</f>
        <v>0</v>
      </c>
      <c r="Z27" s="87">
        <f t="shared" si="6"/>
        <v>0</v>
      </c>
      <c r="AA27" s="99">
        <f t="shared" si="7"/>
        <v>0</v>
      </c>
      <c r="AB27" s="98">
        <f t="shared" si="8"/>
        <v>0</v>
      </c>
    </row>
    <row r="28" spans="1:28" ht="18" customHeight="1">
      <c r="A28" s="39">
        <v>19</v>
      </c>
      <c r="B28" s="38"/>
      <c r="C28" s="26"/>
      <c r="D28" s="38"/>
      <c r="E28" s="37"/>
      <c r="F28" s="28"/>
      <c r="G28" s="29"/>
      <c r="H28" s="83">
        <f t="shared" si="0"/>
        <v>0</v>
      </c>
      <c r="I28" s="16"/>
      <c r="J28" s="83">
        <f t="shared" si="1"/>
        <v>0</v>
      </c>
      <c r="K28" s="17"/>
      <c r="L28" s="37"/>
      <c r="M28" s="15"/>
      <c r="N28" s="15"/>
      <c r="O28" s="15"/>
      <c r="P28" s="15"/>
      <c r="Q28" s="15"/>
      <c r="R28" s="5" t="e">
        <f t="shared" si="2"/>
        <v>#NUM!</v>
      </c>
      <c r="S28" s="10">
        <v>46072</v>
      </c>
      <c r="T28" s="9">
        <f t="shared" si="3"/>
        <v>31</v>
      </c>
      <c r="U28" s="5">
        <f t="shared" si="4"/>
        <v>-46040</v>
      </c>
      <c r="V28" s="84">
        <v>0</v>
      </c>
      <c r="W28" s="85">
        <v>1</v>
      </c>
      <c r="X28" s="86">
        <f t="shared" si="5"/>
        <v>0</v>
      </c>
      <c r="Y28" s="85">
        <f>IF(OR(F28&lt;20000,YEARFRAC(Q28,O28+1,1)&lt;0.25,E28=1),0,VLOOKUP(E28,減価償却!$B$4:$R$15,MATCH('シート②-2'!X28,減価償却!$T$3:$T$18,-1)+1,1))</f>
        <v>0</v>
      </c>
      <c r="Z28" s="87">
        <f t="shared" si="6"/>
        <v>0</v>
      </c>
      <c r="AA28" s="99">
        <f t="shared" si="7"/>
        <v>0</v>
      </c>
      <c r="AB28" s="98">
        <f t="shared" si="8"/>
        <v>0</v>
      </c>
    </row>
    <row r="29" spans="1:28" ht="18" customHeight="1">
      <c r="A29" s="39">
        <v>20</v>
      </c>
      <c r="B29" s="38"/>
      <c r="C29" s="26"/>
      <c r="D29" s="38"/>
      <c r="E29" s="37"/>
      <c r="F29" s="28"/>
      <c r="G29" s="29"/>
      <c r="H29" s="83">
        <f t="shared" si="0"/>
        <v>0</v>
      </c>
      <c r="I29" s="16"/>
      <c r="J29" s="83">
        <f t="shared" si="1"/>
        <v>0</v>
      </c>
      <c r="K29" s="17"/>
      <c r="L29" s="37"/>
      <c r="M29" s="15"/>
      <c r="N29" s="15"/>
      <c r="O29" s="15"/>
      <c r="P29" s="15"/>
      <c r="Q29" s="15"/>
      <c r="R29" s="5" t="e">
        <f t="shared" si="2"/>
        <v>#NUM!</v>
      </c>
      <c r="S29" s="10">
        <v>46073</v>
      </c>
      <c r="T29" s="9">
        <f t="shared" si="3"/>
        <v>31</v>
      </c>
      <c r="U29" s="5">
        <f t="shared" si="4"/>
        <v>-46041</v>
      </c>
      <c r="V29" s="84">
        <v>0</v>
      </c>
      <c r="W29" s="85">
        <v>1</v>
      </c>
      <c r="X29" s="86">
        <f t="shared" si="5"/>
        <v>0</v>
      </c>
      <c r="Y29" s="85">
        <f>IF(OR(F29&lt;20000,YEARFRAC(Q29,O29+1,1)&lt;0.25,E29=1),0,VLOOKUP(E29,減価償却!$B$4:$R$15,MATCH('シート②-2'!X29,減価償却!$T$3:$T$18,-1)+1,1))</f>
        <v>0</v>
      </c>
      <c r="Z29" s="87">
        <f t="shared" si="6"/>
        <v>0</v>
      </c>
      <c r="AA29" s="99">
        <f t="shared" si="7"/>
        <v>0</v>
      </c>
      <c r="AB29" s="98">
        <f t="shared" si="8"/>
        <v>0</v>
      </c>
    </row>
    <row r="30" spans="1:28" ht="18" customHeight="1">
      <c r="A30" s="39">
        <v>21</v>
      </c>
      <c r="B30" s="38"/>
      <c r="C30" s="26"/>
      <c r="D30" s="38"/>
      <c r="E30" s="37"/>
      <c r="F30" s="28"/>
      <c r="G30" s="29"/>
      <c r="H30" s="83">
        <f t="shared" si="0"/>
        <v>0</v>
      </c>
      <c r="I30" s="16"/>
      <c r="J30" s="83">
        <f t="shared" si="1"/>
        <v>0</v>
      </c>
      <c r="K30" s="17"/>
      <c r="L30" s="37"/>
      <c r="M30" s="15"/>
      <c r="N30" s="15"/>
      <c r="O30" s="15"/>
      <c r="P30" s="15"/>
      <c r="Q30" s="15"/>
      <c r="R30" s="5" t="e">
        <f t="shared" si="2"/>
        <v>#NUM!</v>
      </c>
      <c r="S30" s="10">
        <v>46074</v>
      </c>
      <c r="T30" s="9">
        <f t="shared" si="3"/>
        <v>31</v>
      </c>
      <c r="U30" s="5">
        <f t="shared" si="4"/>
        <v>-46042</v>
      </c>
      <c r="V30" s="84">
        <v>0</v>
      </c>
      <c r="W30" s="85">
        <v>1</v>
      </c>
      <c r="X30" s="86">
        <f t="shared" si="5"/>
        <v>0</v>
      </c>
      <c r="Y30" s="85">
        <f>IF(OR(F30&lt;20000,YEARFRAC(Q30,O30+1,1)&lt;0.25,E30=1),0,VLOOKUP(E30,減価償却!$B$4:$R$15,MATCH('シート②-2'!X30,減価償却!$T$3:$T$18,-1)+1,1))</f>
        <v>0</v>
      </c>
      <c r="Z30" s="87">
        <f t="shared" si="6"/>
        <v>0</v>
      </c>
      <c r="AA30" s="99">
        <f t="shared" si="7"/>
        <v>0</v>
      </c>
      <c r="AB30" s="98">
        <f t="shared" si="8"/>
        <v>0</v>
      </c>
    </row>
    <row r="31" spans="1:28" ht="18" customHeight="1">
      <c r="A31" s="39">
        <v>22</v>
      </c>
      <c r="B31" s="38"/>
      <c r="C31" s="26"/>
      <c r="D31" s="38"/>
      <c r="E31" s="37"/>
      <c r="F31" s="28"/>
      <c r="G31" s="29"/>
      <c r="H31" s="83">
        <f t="shared" si="0"/>
        <v>0</v>
      </c>
      <c r="I31" s="16"/>
      <c r="J31" s="83">
        <f t="shared" si="1"/>
        <v>0</v>
      </c>
      <c r="K31" s="17"/>
      <c r="L31" s="37"/>
      <c r="M31" s="15"/>
      <c r="N31" s="15"/>
      <c r="O31" s="15"/>
      <c r="P31" s="15"/>
      <c r="Q31" s="15"/>
      <c r="R31" s="5" t="e">
        <f t="shared" si="2"/>
        <v>#NUM!</v>
      </c>
      <c r="S31" s="10">
        <v>46075</v>
      </c>
      <c r="T31" s="9">
        <f t="shared" si="3"/>
        <v>31</v>
      </c>
      <c r="U31" s="5">
        <f t="shared" si="4"/>
        <v>-46043</v>
      </c>
      <c r="V31" s="84">
        <v>0</v>
      </c>
      <c r="W31" s="85">
        <v>1</v>
      </c>
      <c r="X31" s="86">
        <f t="shared" si="5"/>
        <v>0</v>
      </c>
      <c r="Y31" s="85">
        <f>IF(OR(F31&lt;20000,YEARFRAC(Q31,O31+1,1)&lt;0.25,E31=1),0,VLOOKUP(E31,減価償却!$B$4:$R$15,MATCH('シート②-2'!X31,減価償却!$T$3:$T$18,-1)+1,1))</f>
        <v>0</v>
      </c>
      <c r="Z31" s="87">
        <f t="shared" si="6"/>
        <v>0</v>
      </c>
      <c r="AA31" s="99">
        <f t="shared" si="7"/>
        <v>0</v>
      </c>
      <c r="AB31" s="98">
        <f t="shared" si="8"/>
        <v>0</v>
      </c>
    </row>
    <row r="32" spans="1:28" ht="18" customHeight="1">
      <c r="A32" s="39">
        <v>23</v>
      </c>
      <c r="B32" s="38"/>
      <c r="C32" s="26"/>
      <c r="D32" s="38"/>
      <c r="E32" s="37"/>
      <c r="F32" s="28"/>
      <c r="G32" s="29"/>
      <c r="H32" s="83">
        <f t="shared" si="0"/>
        <v>0</v>
      </c>
      <c r="I32" s="16"/>
      <c r="J32" s="83">
        <f t="shared" si="1"/>
        <v>0</v>
      </c>
      <c r="K32" s="17"/>
      <c r="L32" s="37"/>
      <c r="M32" s="15"/>
      <c r="N32" s="15"/>
      <c r="O32" s="15"/>
      <c r="P32" s="15"/>
      <c r="Q32" s="15"/>
      <c r="R32" s="5" t="e">
        <f t="shared" si="2"/>
        <v>#NUM!</v>
      </c>
      <c r="S32" s="10">
        <v>46076</v>
      </c>
      <c r="T32" s="9">
        <f t="shared" si="3"/>
        <v>31</v>
      </c>
      <c r="U32" s="5">
        <f t="shared" si="4"/>
        <v>-46044</v>
      </c>
      <c r="V32" s="84">
        <v>0</v>
      </c>
      <c r="W32" s="85">
        <v>1</v>
      </c>
      <c r="X32" s="86">
        <f t="shared" si="5"/>
        <v>0</v>
      </c>
      <c r="Y32" s="85">
        <f>IF(OR(F32&lt;20000,YEARFRAC(Q32,O32+1,1)&lt;0.25,E32=1),0,VLOOKUP(E32,減価償却!$B$4:$R$15,MATCH('シート②-2'!X32,減価償却!$T$3:$T$18,-1)+1,1))</f>
        <v>0</v>
      </c>
      <c r="Z32" s="87">
        <f t="shared" si="6"/>
        <v>0</v>
      </c>
      <c r="AA32" s="99">
        <f t="shared" si="7"/>
        <v>0</v>
      </c>
      <c r="AB32" s="98">
        <f t="shared" si="8"/>
        <v>0</v>
      </c>
    </row>
    <row r="33" spans="1:28" ht="18" customHeight="1">
      <c r="A33" s="39">
        <v>24</v>
      </c>
      <c r="B33" s="38"/>
      <c r="C33" s="26"/>
      <c r="D33" s="38"/>
      <c r="E33" s="37"/>
      <c r="F33" s="28"/>
      <c r="G33" s="29"/>
      <c r="H33" s="83">
        <f t="shared" si="0"/>
        <v>0</v>
      </c>
      <c r="I33" s="16"/>
      <c r="J33" s="83">
        <f t="shared" si="1"/>
        <v>0</v>
      </c>
      <c r="K33" s="17"/>
      <c r="L33" s="37"/>
      <c r="M33" s="15"/>
      <c r="N33" s="15"/>
      <c r="O33" s="15"/>
      <c r="P33" s="15"/>
      <c r="Q33" s="15"/>
      <c r="R33" s="5" t="e">
        <f t="shared" si="2"/>
        <v>#NUM!</v>
      </c>
      <c r="S33" s="10">
        <v>46077</v>
      </c>
      <c r="T33" s="9">
        <f t="shared" si="3"/>
        <v>31</v>
      </c>
      <c r="U33" s="5">
        <f t="shared" si="4"/>
        <v>-46045</v>
      </c>
      <c r="V33" s="84">
        <v>0</v>
      </c>
      <c r="W33" s="85">
        <v>1</v>
      </c>
      <c r="X33" s="86">
        <f t="shared" si="5"/>
        <v>0</v>
      </c>
      <c r="Y33" s="85">
        <f>IF(OR(F33&lt;20000,YEARFRAC(Q33,O33+1,1)&lt;0.25,E33=1),0,VLOOKUP(E33,減価償却!$B$4:$R$15,MATCH('シート②-2'!X33,減価償却!$T$3:$T$18,-1)+1,1))</f>
        <v>0</v>
      </c>
      <c r="Z33" s="87">
        <f t="shared" si="6"/>
        <v>0</v>
      </c>
      <c r="AA33" s="99">
        <f t="shared" si="7"/>
        <v>0</v>
      </c>
      <c r="AB33" s="98">
        <f t="shared" si="8"/>
        <v>0</v>
      </c>
    </row>
    <row r="34" spans="1:28" ht="18" customHeight="1">
      <c r="A34" s="39">
        <v>25</v>
      </c>
      <c r="B34" s="38"/>
      <c r="C34" s="26"/>
      <c r="D34" s="38"/>
      <c r="E34" s="37"/>
      <c r="F34" s="28"/>
      <c r="G34" s="29"/>
      <c r="H34" s="83">
        <f t="shared" si="0"/>
        <v>0</v>
      </c>
      <c r="I34" s="16"/>
      <c r="J34" s="83">
        <f t="shared" si="1"/>
        <v>0</v>
      </c>
      <c r="K34" s="17"/>
      <c r="L34" s="37"/>
      <c r="M34" s="15"/>
      <c r="N34" s="15"/>
      <c r="O34" s="15"/>
      <c r="P34" s="15"/>
      <c r="Q34" s="15"/>
      <c r="R34" s="5" t="e">
        <f t="shared" si="2"/>
        <v>#NUM!</v>
      </c>
      <c r="S34" s="10">
        <v>46078</v>
      </c>
      <c r="T34" s="9">
        <f t="shared" si="3"/>
        <v>31</v>
      </c>
      <c r="U34" s="5">
        <f t="shared" si="4"/>
        <v>-46046</v>
      </c>
      <c r="V34" s="84">
        <v>0</v>
      </c>
      <c r="W34" s="85">
        <v>1</v>
      </c>
      <c r="X34" s="86">
        <f t="shared" si="5"/>
        <v>0</v>
      </c>
      <c r="Y34" s="85">
        <f>IF(OR(F34&lt;20000,YEARFRAC(Q34,O34+1,1)&lt;0.25,E34=1),0,VLOOKUP(E34,減価償却!$B$4:$R$15,MATCH('シート②-2'!X34,減価償却!$T$3:$T$18,-1)+1,1))</f>
        <v>0</v>
      </c>
      <c r="Z34" s="87">
        <f t="shared" si="6"/>
        <v>0</v>
      </c>
      <c r="AA34" s="99">
        <f t="shared" si="7"/>
        <v>0</v>
      </c>
      <c r="AB34" s="98">
        <f t="shared" si="8"/>
        <v>0</v>
      </c>
    </row>
    <row r="35" spans="1:28" ht="18" customHeight="1">
      <c r="A35" s="39">
        <v>26</v>
      </c>
      <c r="B35" s="38"/>
      <c r="C35" s="26"/>
      <c r="D35" s="38"/>
      <c r="E35" s="37"/>
      <c r="F35" s="28"/>
      <c r="G35" s="29"/>
      <c r="H35" s="83">
        <f t="shared" si="0"/>
        <v>0</v>
      </c>
      <c r="I35" s="16"/>
      <c r="J35" s="83">
        <f t="shared" si="1"/>
        <v>0</v>
      </c>
      <c r="K35" s="17"/>
      <c r="L35" s="37"/>
      <c r="M35" s="15"/>
      <c r="N35" s="15"/>
      <c r="O35" s="15"/>
      <c r="P35" s="15"/>
      <c r="Q35" s="15"/>
      <c r="R35" s="5" t="e">
        <f t="shared" si="2"/>
        <v>#NUM!</v>
      </c>
      <c r="S35" s="10">
        <v>46079</v>
      </c>
      <c r="T35" s="9">
        <f t="shared" si="3"/>
        <v>31</v>
      </c>
      <c r="U35" s="5">
        <f t="shared" si="4"/>
        <v>-46047</v>
      </c>
      <c r="V35" s="84">
        <v>0</v>
      </c>
      <c r="W35" s="85">
        <v>1</v>
      </c>
      <c r="X35" s="86">
        <f t="shared" si="5"/>
        <v>0</v>
      </c>
      <c r="Y35" s="85">
        <f>IF(OR(F35&lt;20000,YEARFRAC(Q35,O35+1,1)&lt;0.25,E35=1),0,VLOOKUP(E35,減価償却!$B$4:$R$15,MATCH('シート②-2'!X35,減価償却!$T$3:$T$18,-1)+1,1))</f>
        <v>0</v>
      </c>
      <c r="Z35" s="87">
        <f t="shared" si="6"/>
        <v>0</v>
      </c>
      <c r="AA35" s="99">
        <f t="shared" si="7"/>
        <v>0</v>
      </c>
      <c r="AB35" s="98">
        <f t="shared" si="8"/>
        <v>0</v>
      </c>
    </row>
    <row r="36" spans="1:28" ht="18" customHeight="1">
      <c r="A36" s="39">
        <v>27</v>
      </c>
      <c r="B36" s="38"/>
      <c r="C36" s="26"/>
      <c r="D36" s="38"/>
      <c r="E36" s="37"/>
      <c r="F36" s="28"/>
      <c r="G36" s="29"/>
      <c r="H36" s="83">
        <f t="shared" si="0"/>
        <v>0</v>
      </c>
      <c r="I36" s="16"/>
      <c r="J36" s="83">
        <f t="shared" si="1"/>
        <v>0</v>
      </c>
      <c r="K36" s="17"/>
      <c r="L36" s="37"/>
      <c r="M36" s="15"/>
      <c r="N36" s="15"/>
      <c r="O36" s="15"/>
      <c r="P36" s="15"/>
      <c r="Q36" s="15"/>
      <c r="R36" s="5" t="e">
        <f t="shared" si="2"/>
        <v>#NUM!</v>
      </c>
      <c r="S36" s="10">
        <v>46080</v>
      </c>
      <c r="T36" s="9">
        <f t="shared" si="3"/>
        <v>31</v>
      </c>
      <c r="U36" s="5">
        <f t="shared" si="4"/>
        <v>-46048</v>
      </c>
      <c r="V36" s="84">
        <v>0</v>
      </c>
      <c r="W36" s="85">
        <v>1</v>
      </c>
      <c r="X36" s="86">
        <f t="shared" si="5"/>
        <v>0</v>
      </c>
      <c r="Y36" s="85">
        <f>IF(OR(F36&lt;20000,YEARFRAC(Q36,O36+1,1)&lt;0.25,E36=1),0,VLOOKUP(E36,減価償却!$B$4:$R$15,MATCH('シート②-2'!X36,減価償却!$T$3:$T$18,-1)+1,1))</f>
        <v>0</v>
      </c>
      <c r="Z36" s="87">
        <f t="shared" si="6"/>
        <v>0</v>
      </c>
      <c r="AA36" s="99">
        <f t="shared" si="7"/>
        <v>0</v>
      </c>
      <c r="AB36" s="98">
        <f t="shared" si="8"/>
        <v>0</v>
      </c>
    </row>
    <row r="37" spans="1:28" ht="18" customHeight="1">
      <c r="A37" s="39">
        <v>28</v>
      </c>
      <c r="B37" s="38"/>
      <c r="C37" s="26"/>
      <c r="D37" s="38"/>
      <c r="E37" s="37"/>
      <c r="F37" s="28"/>
      <c r="G37" s="29"/>
      <c r="H37" s="83">
        <f t="shared" si="0"/>
        <v>0</v>
      </c>
      <c r="I37" s="16"/>
      <c r="J37" s="83">
        <f t="shared" si="1"/>
        <v>0</v>
      </c>
      <c r="K37" s="17"/>
      <c r="L37" s="37"/>
      <c r="M37" s="15"/>
      <c r="N37" s="15"/>
      <c r="O37" s="15"/>
      <c r="P37" s="15"/>
      <c r="Q37" s="15"/>
      <c r="R37" s="5" t="e">
        <f t="shared" si="2"/>
        <v>#NUM!</v>
      </c>
      <c r="S37" s="10">
        <v>46081</v>
      </c>
      <c r="T37" s="9">
        <f t="shared" si="3"/>
        <v>31</v>
      </c>
      <c r="U37" s="5">
        <f t="shared" si="4"/>
        <v>-46049</v>
      </c>
      <c r="V37" s="84">
        <v>0</v>
      </c>
      <c r="W37" s="85">
        <v>1</v>
      </c>
      <c r="X37" s="86">
        <f t="shared" si="5"/>
        <v>0</v>
      </c>
      <c r="Y37" s="85">
        <f>IF(OR(F37&lt;20000,YEARFRAC(Q37,O37+1,1)&lt;0.25,E37=1),0,VLOOKUP(E37,減価償却!$B$4:$R$15,MATCH('シート②-2'!X37,減価償却!$T$3:$T$18,-1)+1,1))</f>
        <v>0</v>
      </c>
      <c r="Z37" s="87">
        <f t="shared" si="6"/>
        <v>0</v>
      </c>
      <c r="AA37" s="99">
        <f t="shared" si="7"/>
        <v>0</v>
      </c>
      <c r="AB37" s="98">
        <f t="shared" si="8"/>
        <v>0</v>
      </c>
    </row>
    <row r="38" spans="1:28" ht="18" customHeight="1">
      <c r="A38" s="39">
        <v>29</v>
      </c>
      <c r="B38" s="38"/>
      <c r="C38" s="26"/>
      <c r="D38" s="38"/>
      <c r="E38" s="37"/>
      <c r="F38" s="28"/>
      <c r="G38" s="29"/>
      <c r="H38" s="83">
        <f t="shared" si="0"/>
        <v>0</v>
      </c>
      <c r="I38" s="16"/>
      <c r="J38" s="83">
        <f t="shared" si="1"/>
        <v>0</v>
      </c>
      <c r="K38" s="17"/>
      <c r="L38" s="37"/>
      <c r="M38" s="15"/>
      <c r="N38" s="15"/>
      <c r="O38" s="15"/>
      <c r="P38" s="15"/>
      <c r="Q38" s="15"/>
      <c r="R38" s="5" t="e">
        <f t="shared" si="2"/>
        <v>#NUM!</v>
      </c>
      <c r="S38" s="10">
        <v>46082</v>
      </c>
      <c r="T38" s="9">
        <f t="shared" si="3"/>
        <v>31</v>
      </c>
      <c r="U38" s="5">
        <f t="shared" si="4"/>
        <v>-46050</v>
      </c>
      <c r="V38" s="84">
        <v>0</v>
      </c>
      <c r="W38" s="85">
        <v>1</v>
      </c>
      <c r="X38" s="86">
        <f t="shared" si="5"/>
        <v>0</v>
      </c>
      <c r="Y38" s="85">
        <f>IF(OR(F38&lt;20000,YEARFRAC(Q38,O38+1,1)&lt;0.25,E38=1),0,VLOOKUP(E38,減価償却!$B$4:$R$15,MATCH('シート②-2'!X38,減価償却!$T$3:$T$18,-1)+1,1))</f>
        <v>0</v>
      </c>
      <c r="Z38" s="87">
        <f t="shared" si="6"/>
        <v>0</v>
      </c>
      <c r="AA38" s="99">
        <f t="shared" si="7"/>
        <v>0</v>
      </c>
      <c r="AB38" s="98">
        <f t="shared" si="8"/>
        <v>0</v>
      </c>
    </row>
    <row r="39" spans="1:28" ht="18" customHeight="1">
      <c r="A39" s="39">
        <v>30</v>
      </c>
      <c r="B39" s="38"/>
      <c r="C39" s="26"/>
      <c r="D39" s="38"/>
      <c r="E39" s="37"/>
      <c r="F39" s="28"/>
      <c r="G39" s="29"/>
      <c r="H39" s="83">
        <f t="shared" si="0"/>
        <v>0</v>
      </c>
      <c r="I39" s="16"/>
      <c r="J39" s="83">
        <f t="shared" si="1"/>
        <v>0</v>
      </c>
      <c r="K39" s="17"/>
      <c r="L39" s="37"/>
      <c r="M39" s="15"/>
      <c r="N39" s="15"/>
      <c r="O39" s="15"/>
      <c r="P39" s="15"/>
      <c r="Q39" s="15"/>
      <c r="R39" s="5" t="e">
        <f t="shared" si="2"/>
        <v>#NUM!</v>
      </c>
      <c r="S39" s="10">
        <v>46083</v>
      </c>
      <c r="T39" s="9">
        <f t="shared" si="3"/>
        <v>31</v>
      </c>
      <c r="U39" s="5">
        <f t="shared" si="4"/>
        <v>-46051</v>
      </c>
      <c r="V39" s="84">
        <v>0</v>
      </c>
      <c r="W39" s="85">
        <v>1</v>
      </c>
      <c r="X39" s="86">
        <f t="shared" si="5"/>
        <v>0</v>
      </c>
      <c r="Y39" s="85">
        <f>IF(OR(F39&lt;20000,YEARFRAC(Q39,O39+1,1)&lt;0.25,E39=1),0,VLOOKUP(E39,減価償却!$B$4:$R$15,MATCH('シート②-2'!X39,減価償却!$T$3:$T$18,-1)+1,1))</f>
        <v>0</v>
      </c>
      <c r="Z39" s="87">
        <f t="shared" si="6"/>
        <v>0</v>
      </c>
      <c r="AA39" s="99">
        <f t="shared" si="7"/>
        <v>0</v>
      </c>
      <c r="AB39" s="98">
        <f t="shared" si="8"/>
        <v>0</v>
      </c>
    </row>
    <row r="40" spans="1:28" ht="18" customHeight="1">
      <c r="A40" s="39">
        <v>31</v>
      </c>
      <c r="B40" s="38"/>
      <c r="C40" s="26"/>
      <c r="D40" s="38"/>
      <c r="E40" s="37"/>
      <c r="F40" s="28"/>
      <c r="G40" s="29"/>
      <c r="H40" s="83">
        <f t="shared" si="0"/>
        <v>0</v>
      </c>
      <c r="I40" s="16"/>
      <c r="J40" s="83">
        <f t="shared" si="1"/>
        <v>0</v>
      </c>
      <c r="K40" s="17"/>
      <c r="L40" s="37"/>
      <c r="M40" s="15"/>
      <c r="N40" s="15"/>
      <c r="O40" s="15"/>
      <c r="P40" s="15"/>
      <c r="Q40" s="15"/>
      <c r="R40" s="5" t="e">
        <f t="shared" si="2"/>
        <v>#NUM!</v>
      </c>
      <c r="S40" s="10">
        <v>46084</v>
      </c>
      <c r="T40" s="9">
        <f t="shared" si="3"/>
        <v>31</v>
      </c>
      <c r="U40" s="5">
        <f t="shared" si="4"/>
        <v>-46052</v>
      </c>
      <c r="V40" s="84">
        <v>0</v>
      </c>
      <c r="W40" s="85">
        <v>1</v>
      </c>
      <c r="X40" s="86">
        <f t="shared" si="5"/>
        <v>0</v>
      </c>
      <c r="Y40" s="85">
        <f>IF(OR(F40&lt;20000,YEARFRAC(Q40,O40+1,1)&lt;0.25,E40=1),0,VLOOKUP(E40,減価償却!$B$4:$R$15,MATCH('シート②-2'!X40,減価償却!$T$3:$T$18,-1)+1,1))</f>
        <v>0</v>
      </c>
      <c r="Z40" s="87">
        <f t="shared" si="6"/>
        <v>0</v>
      </c>
      <c r="AA40" s="99">
        <f t="shared" si="7"/>
        <v>0</v>
      </c>
      <c r="AB40" s="98">
        <f t="shared" si="8"/>
        <v>0</v>
      </c>
    </row>
    <row r="41" spans="1:28" ht="18" customHeight="1">
      <c r="A41" s="39">
        <v>32</v>
      </c>
      <c r="B41" s="38"/>
      <c r="C41" s="26"/>
      <c r="D41" s="38"/>
      <c r="E41" s="37"/>
      <c r="F41" s="28"/>
      <c r="G41" s="29"/>
      <c r="H41" s="83">
        <f t="shared" si="0"/>
        <v>0</v>
      </c>
      <c r="I41" s="16"/>
      <c r="J41" s="83">
        <f t="shared" si="1"/>
        <v>0</v>
      </c>
      <c r="K41" s="17"/>
      <c r="L41" s="37"/>
      <c r="M41" s="15"/>
      <c r="N41" s="15"/>
      <c r="O41" s="15"/>
      <c r="P41" s="15"/>
      <c r="Q41" s="15"/>
      <c r="R41" s="5" t="e">
        <f t="shared" si="2"/>
        <v>#NUM!</v>
      </c>
      <c r="S41" s="10">
        <v>46085</v>
      </c>
      <c r="T41" s="9">
        <f t="shared" si="3"/>
        <v>31</v>
      </c>
      <c r="U41" s="5">
        <f t="shared" si="4"/>
        <v>-46053</v>
      </c>
      <c r="V41" s="84">
        <v>0</v>
      </c>
      <c r="W41" s="85">
        <v>1</v>
      </c>
      <c r="X41" s="86">
        <f t="shared" si="5"/>
        <v>0</v>
      </c>
      <c r="Y41" s="85">
        <f>IF(OR(F41&lt;20000,YEARFRAC(Q41,O41+1,1)&lt;0.25,E41=1),0,VLOOKUP(E41,減価償却!$B$4:$R$15,MATCH('シート②-2'!X41,減価償却!$T$3:$T$18,-1)+1,1))</f>
        <v>0</v>
      </c>
      <c r="Z41" s="87">
        <f t="shared" si="6"/>
        <v>0</v>
      </c>
      <c r="AA41" s="99">
        <f t="shared" si="7"/>
        <v>0</v>
      </c>
      <c r="AB41" s="98">
        <f t="shared" si="8"/>
        <v>0</v>
      </c>
    </row>
    <row r="42" spans="1:28" ht="18" customHeight="1">
      <c r="A42" s="39">
        <v>33</v>
      </c>
      <c r="B42" s="38"/>
      <c r="C42" s="26"/>
      <c r="D42" s="38"/>
      <c r="E42" s="37"/>
      <c r="F42" s="28"/>
      <c r="G42" s="29"/>
      <c r="H42" s="83">
        <f t="shared" si="0"/>
        <v>0</v>
      </c>
      <c r="I42" s="16"/>
      <c r="J42" s="83">
        <f t="shared" si="1"/>
        <v>0</v>
      </c>
      <c r="K42" s="17"/>
      <c r="L42" s="37"/>
      <c r="M42" s="15"/>
      <c r="N42" s="15"/>
      <c r="O42" s="15"/>
      <c r="P42" s="15"/>
      <c r="Q42" s="15"/>
      <c r="R42" s="5" t="e">
        <f t="shared" si="2"/>
        <v>#NUM!</v>
      </c>
      <c r="S42" s="10">
        <v>46086</v>
      </c>
      <c r="T42" s="9">
        <f t="shared" si="3"/>
        <v>31</v>
      </c>
      <c r="U42" s="5">
        <f t="shared" si="4"/>
        <v>-46054</v>
      </c>
      <c r="V42" s="84">
        <v>0</v>
      </c>
      <c r="W42" s="85">
        <v>1</v>
      </c>
      <c r="X42" s="86">
        <f t="shared" si="5"/>
        <v>0</v>
      </c>
      <c r="Y42" s="85">
        <f>IF(OR(F42&lt;20000,YEARFRAC(Q42,O42+1,1)&lt;0.25,E42=1),0,VLOOKUP(E42,減価償却!$B$4:$R$15,MATCH('シート②-2'!X42,減価償却!$T$3:$T$18,-1)+1,1))</f>
        <v>0</v>
      </c>
      <c r="Z42" s="87">
        <f t="shared" si="6"/>
        <v>0</v>
      </c>
      <c r="AA42" s="99">
        <f t="shared" si="7"/>
        <v>0</v>
      </c>
      <c r="AB42" s="98">
        <f t="shared" si="8"/>
        <v>0</v>
      </c>
    </row>
    <row r="43" spans="1:28" ht="18" customHeight="1">
      <c r="A43" s="39">
        <v>34</v>
      </c>
      <c r="B43" s="38"/>
      <c r="C43" s="26"/>
      <c r="D43" s="38"/>
      <c r="E43" s="37"/>
      <c r="F43" s="28"/>
      <c r="G43" s="29"/>
      <c r="H43" s="83">
        <f t="shared" si="0"/>
        <v>0</v>
      </c>
      <c r="I43" s="16"/>
      <c r="J43" s="83">
        <f t="shared" si="1"/>
        <v>0</v>
      </c>
      <c r="K43" s="17"/>
      <c r="L43" s="37"/>
      <c r="M43" s="15"/>
      <c r="N43" s="15"/>
      <c r="O43" s="15"/>
      <c r="P43" s="15"/>
      <c r="Q43" s="15"/>
      <c r="R43" s="5" t="e">
        <f t="shared" si="2"/>
        <v>#NUM!</v>
      </c>
      <c r="S43" s="10">
        <v>46087</v>
      </c>
      <c r="T43" s="9">
        <f t="shared" si="3"/>
        <v>31</v>
      </c>
      <c r="U43" s="5">
        <f t="shared" si="4"/>
        <v>-46055</v>
      </c>
      <c r="V43" s="84">
        <v>0</v>
      </c>
      <c r="W43" s="85">
        <v>1</v>
      </c>
      <c r="X43" s="86">
        <f t="shared" si="5"/>
        <v>0</v>
      </c>
      <c r="Y43" s="85">
        <f>IF(OR(F43&lt;20000,YEARFRAC(Q43,O43+1,1)&lt;0.25,E43=1),0,VLOOKUP(E43,減価償却!$B$4:$R$15,MATCH('シート②-2'!X43,減価償却!$T$3:$T$18,-1)+1,1))</f>
        <v>0</v>
      </c>
      <c r="Z43" s="87">
        <f t="shared" si="6"/>
        <v>0</v>
      </c>
      <c r="AA43" s="99">
        <f t="shared" si="7"/>
        <v>0</v>
      </c>
      <c r="AB43" s="98">
        <f t="shared" si="8"/>
        <v>0</v>
      </c>
    </row>
    <row r="44" spans="1:28" ht="18" customHeight="1">
      <c r="A44" s="39"/>
      <c r="B44" s="2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25" t="s">
        <v>0</v>
      </c>
      <c r="R44" s="4"/>
      <c r="S44" s="4"/>
      <c r="T44" s="4"/>
      <c r="U44" s="4"/>
      <c r="V44" s="4"/>
      <c r="W44" s="4"/>
      <c r="X44" s="4"/>
      <c r="Y44" s="24"/>
      <c r="Z44" s="87">
        <f>SUM(Z10:Z43)</f>
        <v>0</v>
      </c>
      <c r="AA44" s="99">
        <f>SUM(AA10:AA43)</f>
        <v>0</v>
      </c>
      <c r="AB44" s="98">
        <f>SUM(AB10:AB43)</f>
        <v>0</v>
      </c>
    </row>
    <row r="45" spans="1:28" ht="18" customHeight="1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18"/>
      <c r="AA45" s="18"/>
      <c r="AB45" s="18"/>
    </row>
  </sheetData>
  <sheetProtection algorithmName="SHA-512" hashValue="n5GWLVvIbzDKjwIPQSg/tjeP4e8Q0IjzZZ9bcmb6bV75RyDhRafUTr8tHTNBRPn4Ytl7pNR8nMIWcCud44xRrQ==" saltValue="CCiCmu6IUTZ6hGRfomPoaw==" spinCount="100000" sheet="1" objects="1" scenarios="1"/>
  <mergeCells count="26">
    <mergeCell ref="R5:U5"/>
    <mergeCell ref="Z8:Z9"/>
    <mergeCell ref="AA8:AA9"/>
    <mergeCell ref="AB8:AB9"/>
    <mergeCell ref="M8:M9"/>
    <mergeCell ref="N8:O8"/>
    <mergeCell ref="P8:Q8"/>
    <mergeCell ref="S8:T8"/>
    <mergeCell ref="V8:W8"/>
    <mergeCell ref="X8:Y8"/>
    <mergeCell ref="K8:L8"/>
    <mergeCell ref="B3:C3"/>
    <mergeCell ref="D3:F3"/>
    <mergeCell ref="B4:C5"/>
    <mergeCell ref="D4:E4"/>
    <mergeCell ref="D5:E5"/>
    <mergeCell ref="F8:F9"/>
    <mergeCell ref="G8:G9"/>
    <mergeCell ref="H8:H9"/>
    <mergeCell ref="I8:I9"/>
    <mergeCell ref="J8:J9"/>
    <mergeCell ref="A8:A9"/>
    <mergeCell ref="B8:B9"/>
    <mergeCell ref="C8:C9"/>
    <mergeCell ref="D8:D9"/>
    <mergeCell ref="E8:E9"/>
  </mergeCells>
  <phoneticPr fontId="4"/>
  <conditionalFormatting sqref="B10:G43">
    <cfRule type="expression" dxfId="16" priority="1">
      <formula>B10&lt;&gt;""</formula>
    </cfRule>
  </conditionalFormatting>
  <conditionalFormatting sqref="D4:D5">
    <cfRule type="expression" dxfId="15" priority="4">
      <formula>D4&lt;&gt;""</formula>
    </cfRule>
  </conditionalFormatting>
  <conditionalFormatting sqref="F5">
    <cfRule type="expression" dxfId="14" priority="3">
      <formula>F5&lt;&gt;""</formula>
    </cfRule>
  </conditionalFormatting>
  <conditionalFormatting sqref="K10:Q43 I10:I43">
    <cfRule type="expression" dxfId="13" priority="8">
      <formula>I10&lt;&gt;""</formula>
    </cfRule>
  </conditionalFormatting>
  <conditionalFormatting sqref="M10:Q43">
    <cfRule type="expression" dxfId="12" priority="9">
      <formula>AND(M10&lt;&gt;"",M10-#REF!&lt;0)</formula>
    </cfRule>
  </conditionalFormatting>
  <conditionalFormatting sqref="N10:O43">
    <cfRule type="expression" dxfId="11" priority="7">
      <formula>AND($O10&lt;&gt;"",$N10&lt;&gt;"",$O10-$N10&lt;0)</formula>
    </cfRule>
  </conditionalFormatting>
  <conditionalFormatting sqref="P10:Q13">
    <cfRule type="expression" dxfId="10" priority="5">
      <formula>AND($O10&lt;&gt;"",$N10&lt;&gt;"",$O10-$N10&lt;0)</formula>
    </cfRule>
  </conditionalFormatting>
  <conditionalFormatting sqref="P10:Q43">
    <cfRule type="expression" dxfId="9" priority="6">
      <formula>AND($Q10&lt;&gt;"",$P10&lt;&gt;"",$Q10-$P10&lt;0)</formula>
    </cfRule>
  </conditionalFormatting>
  <dataValidations count="3">
    <dataValidation type="date" operator="greaterThanOrEqual" allowBlank="1" showInputMessage="1" showErrorMessage="1" error="日付を入力して下さい。_x000a_&quot;2023/1/1&quot;の様にご入力下さい。_x000a_" sqref="M10:R43" xr:uid="{096F48CC-9332-40BB-8D98-464F42ED687A}">
      <formula1>1</formula1>
    </dataValidation>
    <dataValidation type="list" allowBlank="1" showInputMessage="1" showErrorMessage="1" sqref="D10:D43" xr:uid="{CF708740-42B8-42E5-9802-B4B53E2D45E5}">
      <formula1>"購入,サブスク"</formula1>
    </dataValidation>
    <dataValidation type="list" allowBlank="1" showInputMessage="1" showErrorMessage="1" sqref="B10:B43" xr:uid="{37F689DA-7008-45C5-9D54-F4BDF9790150}">
      <formula1>"実績,報告済"</formula1>
    </dataValidation>
  </dataValidations>
  <pageMargins left="0.51181102362204722" right="0.31496062992125984" top="0.55118110236220474" bottom="0.55118110236220474" header="0.31496062992125984" footer="0.31496062992125984"/>
  <pageSetup paperSize="8" scale="59" orientation="landscape" r:id="rId1"/>
  <headerFooter>
    <oddHeader>&amp;C&amp;F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B9C7522-D3E3-49CD-98A1-7CBDB40AEE77}">
          <x14:formula1>
            <xm:f>減価償却!$B$3:$B$14</xm:f>
          </x14:formula1>
          <xm:sqref>E10:E43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D7F5E-229D-4E60-924C-8FEEA1C57F45}">
  <sheetPr>
    <tabColor theme="7" tint="0.79998168889431442"/>
  </sheetPr>
  <dimension ref="A1:AB45"/>
  <sheetViews>
    <sheetView view="pageBreakPreview" zoomScale="75" zoomScaleNormal="80" zoomScaleSheetLayoutView="75" workbookViewId="0">
      <selection activeCell="B10" sqref="B10"/>
    </sheetView>
  </sheetViews>
  <sheetFormatPr defaultColWidth="9" defaultRowHeight="15" customHeight="1"/>
  <cols>
    <col min="1" max="1" width="4" style="1" customWidth="1"/>
    <col min="2" max="2" width="9.625" style="1" customWidth="1"/>
    <col min="3" max="3" width="25" style="1" customWidth="1"/>
    <col min="4" max="4" width="9.5" style="1" customWidth="1"/>
    <col min="5" max="5" width="6.625" style="1" customWidth="1"/>
    <col min="6" max="6" width="13.75" style="1" customWidth="1"/>
    <col min="7" max="7" width="8.25" style="1" customWidth="1"/>
    <col min="8" max="8" width="11.625" style="1" customWidth="1"/>
    <col min="9" max="9" width="12.375" style="1" customWidth="1"/>
    <col min="10" max="10" width="11.625" style="1" customWidth="1"/>
    <col min="11" max="11" width="10.875" style="1" customWidth="1"/>
    <col min="12" max="12" width="8.875" style="1" customWidth="1"/>
    <col min="13" max="17" width="12.625" style="1" customWidth="1"/>
    <col min="18" max="21" width="8.625" style="1" hidden="1" customWidth="1"/>
    <col min="22" max="23" width="8.625" style="1" customWidth="1"/>
    <col min="24" max="24" width="7.375" style="1" customWidth="1"/>
    <col min="25" max="25" width="7.5" style="1" customWidth="1"/>
    <col min="26" max="26" width="15.625" style="8" customWidth="1"/>
    <col min="27" max="27" width="15.5" style="8" bestFit="1" customWidth="1"/>
    <col min="28" max="28" width="15.625" style="8" customWidth="1"/>
    <col min="29" max="29" width="15.25" style="1" customWidth="1"/>
    <col min="30" max="30" width="18.125" style="1" bestFit="1" customWidth="1"/>
    <col min="31" max="32" width="21" style="1" bestFit="1" customWidth="1"/>
    <col min="33" max="34" width="16.625" style="1" customWidth="1"/>
    <col min="35" max="35" width="10.625" style="1" customWidth="1"/>
    <col min="36" max="16384" width="9" style="1"/>
  </cols>
  <sheetData>
    <row r="1" spans="1:28" ht="21" customHeight="1">
      <c r="B1" s="12" t="s">
        <v>85</v>
      </c>
      <c r="C1" s="36"/>
    </row>
    <row r="2" spans="1:28" s="6" customFormat="1" ht="24" customHeight="1">
      <c r="B2" s="7"/>
      <c r="C2" s="12"/>
      <c r="D2" s="12"/>
      <c r="E2" s="12"/>
      <c r="Z2" s="12"/>
      <c r="AA2" s="12"/>
      <c r="AB2" s="12"/>
    </row>
    <row r="3" spans="1:28" ht="18" customHeight="1">
      <c r="B3" s="119" t="s">
        <v>38</v>
      </c>
      <c r="C3" s="119"/>
      <c r="D3" s="137">
        <f>'シート②(実績)'!D3</f>
        <v>0</v>
      </c>
      <c r="E3" s="137"/>
      <c r="F3" s="137"/>
    </row>
    <row r="4" spans="1:28" ht="18" customHeight="1">
      <c r="B4" s="119" t="s">
        <v>31</v>
      </c>
      <c r="C4" s="119"/>
      <c r="D4" s="135" t="s">
        <v>2</v>
      </c>
      <c r="E4" s="135"/>
      <c r="F4" s="52" t="s">
        <v>1</v>
      </c>
    </row>
    <row r="5" spans="1:28" ht="18" customHeight="1">
      <c r="B5" s="119"/>
      <c r="C5" s="119"/>
      <c r="D5" s="136">
        <f>'シート②(実績)'!D5</f>
        <v>0</v>
      </c>
      <c r="E5" s="136"/>
      <c r="F5" s="53">
        <f>'シート②(実績)'!E5</f>
        <v>0</v>
      </c>
      <c r="G5" s="45" t="s">
        <v>83</v>
      </c>
      <c r="R5" s="145" t="s">
        <v>92</v>
      </c>
      <c r="S5" s="145"/>
      <c r="T5" s="145"/>
      <c r="U5" s="145"/>
    </row>
    <row r="6" spans="1:28" ht="18" customHeight="1"/>
    <row r="7" spans="1:28" s="6" customFormat="1" ht="18" customHeight="1">
      <c r="B7" s="7" t="s">
        <v>58</v>
      </c>
      <c r="C7" s="12"/>
      <c r="D7" s="12"/>
      <c r="E7" s="12"/>
      <c r="F7" s="12"/>
      <c r="G7" s="12"/>
      <c r="H7" s="12"/>
      <c r="I7" s="12"/>
      <c r="J7" s="12"/>
      <c r="K7" s="12"/>
      <c r="L7" s="12"/>
      <c r="Z7" s="12"/>
      <c r="AA7" s="12"/>
      <c r="AB7" s="12"/>
    </row>
    <row r="8" spans="1:28" ht="27.75" customHeight="1">
      <c r="A8" s="140"/>
      <c r="B8" s="141" t="s">
        <v>5</v>
      </c>
      <c r="C8" s="141" t="s">
        <v>6</v>
      </c>
      <c r="D8" s="141" t="s">
        <v>16</v>
      </c>
      <c r="E8" s="141" t="s">
        <v>96</v>
      </c>
      <c r="F8" s="141" t="s">
        <v>17</v>
      </c>
      <c r="G8" s="141" t="s">
        <v>18</v>
      </c>
      <c r="H8" s="141" t="s">
        <v>10</v>
      </c>
      <c r="I8" s="141" t="s">
        <v>62</v>
      </c>
      <c r="J8" s="141" t="s">
        <v>63</v>
      </c>
      <c r="K8" s="143" t="s">
        <v>4</v>
      </c>
      <c r="L8" s="144"/>
      <c r="M8" s="138" t="s">
        <v>19</v>
      </c>
      <c r="N8" s="146" t="s">
        <v>88</v>
      </c>
      <c r="O8" s="147"/>
      <c r="P8" s="148" t="s">
        <v>64</v>
      </c>
      <c r="Q8" s="149"/>
      <c r="R8" s="13"/>
      <c r="S8" s="150" t="s">
        <v>65</v>
      </c>
      <c r="T8" s="151"/>
      <c r="U8" s="14"/>
      <c r="V8" s="146" t="s">
        <v>29</v>
      </c>
      <c r="W8" s="146"/>
      <c r="X8" s="146" t="s">
        <v>30</v>
      </c>
      <c r="Y8" s="146"/>
      <c r="Z8" s="141" t="s">
        <v>79</v>
      </c>
      <c r="AA8" s="143" t="s">
        <v>68</v>
      </c>
      <c r="AB8" s="155" t="s">
        <v>82</v>
      </c>
    </row>
    <row r="9" spans="1:28" ht="30.75" customHeight="1">
      <c r="A9" s="140"/>
      <c r="B9" s="142"/>
      <c r="C9" s="142"/>
      <c r="D9" s="142"/>
      <c r="E9" s="142"/>
      <c r="F9" s="142"/>
      <c r="G9" s="142"/>
      <c r="H9" s="142"/>
      <c r="I9" s="142"/>
      <c r="J9" s="142"/>
      <c r="K9" s="11"/>
      <c r="L9" s="11" t="s">
        <v>3</v>
      </c>
      <c r="M9" s="139"/>
      <c r="N9" s="2" t="s">
        <v>2</v>
      </c>
      <c r="O9" s="2" t="s">
        <v>1</v>
      </c>
      <c r="P9" s="2" t="s">
        <v>2</v>
      </c>
      <c r="Q9" s="2" t="s">
        <v>1</v>
      </c>
      <c r="R9" s="2" t="s">
        <v>13</v>
      </c>
      <c r="S9" s="2" t="s">
        <v>2</v>
      </c>
      <c r="T9" s="2" t="s">
        <v>1</v>
      </c>
      <c r="U9" s="2" t="s">
        <v>13</v>
      </c>
      <c r="V9" s="2" t="s">
        <v>14</v>
      </c>
      <c r="W9" s="2" t="s">
        <v>15</v>
      </c>
      <c r="X9" s="2" t="s">
        <v>14</v>
      </c>
      <c r="Y9" s="2" t="s">
        <v>15</v>
      </c>
      <c r="Z9" s="142"/>
      <c r="AA9" s="152"/>
      <c r="AB9" s="156"/>
    </row>
    <row r="10" spans="1:28" ht="18" customHeight="1">
      <c r="A10" s="39">
        <v>1</v>
      </c>
      <c r="B10" s="38"/>
      <c r="C10" s="58"/>
      <c r="D10" s="38"/>
      <c r="E10" s="37"/>
      <c r="F10" s="28"/>
      <c r="G10" s="29"/>
      <c r="H10" s="83">
        <f>F10*G10</f>
        <v>0</v>
      </c>
      <c r="I10" s="16"/>
      <c r="J10" s="83">
        <f>ROUNDDOWN(IF(I10="",H10,H10*I10),0)</f>
        <v>0</v>
      </c>
      <c r="K10" s="21"/>
      <c r="L10" s="38"/>
      <c r="M10" s="15"/>
      <c r="N10" s="15"/>
      <c r="O10" s="15"/>
      <c r="P10" s="15"/>
      <c r="Q10" s="15"/>
      <c r="R10" s="5" t="e">
        <f>EOMONTH(Q10,0)-EOMONTH(P10,-1)</f>
        <v>#NUM!</v>
      </c>
      <c r="S10" s="10">
        <v>46054</v>
      </c>
      <c r="T10" s="9">
        <f>EOMONTH(Q10,0)</f>
        <v>31</v>
      </c>
      <c r="U10" s="5">
        <f>EOMONTH(T10,0)+1-S10</f>
        <v>-46022</v>
      </c>
      <c r="V10" s="84">
        <v>0</v>
      </c>
      <c r="W10" s="85">
        <v>1</v>
      </c>
      <c r="X10" s="86">
        <f>IF(Q10="",0,ROUNDDOWN(YEARFRAC(EOMONTH(M10,-1)+1,EOMONTH(Q10,0)+1,1),2))</f>
        <v>0</v>
      </c>
      <c r="Y10" s="85">
        <f>IF(OR(F10&lt;20000,YEARFRAC(Q10,O10+1,1)&lt;0.25,E10=1),0,VLOOKUP(E10,減価償却!$B$4:$R$15,MATCH('シート②-3'!X10,減価償却!$T$3:$T$18,-1)+1,1))</f>
        <v>0</v>
      </c>
      <c r="Z10" s="87">
        <f>ROUNDDOWN(J10*(1-Y10),0)</f>
        <v>0</v>
      </c>
      <c r="AA10" s="100">
        <f>Z10*1.1</f>
        <v>0</v>
      </c>
      <c r="AB10" s="101">
        <f>ROUNDDOWN(IF(OR(Z10=0,F10&lt;20000),0,IF(U10&lt;0,0,Z10*U10/R10)),0)</f>
        <v>0</v>
      </c>
    </row>
    <row r="11" spans="1:28" ht="18" customHeight="1">
      <c r="A11" s="39">
        <v>2</v>
      </c>
      <c r="B11" s="38"/>
      <c r="C11" s="28"/>
      <c r="D11" s="38"/>
      <c r="E11" s="37"/>
      <c r="F11" s="28"/>
      <c r="G11" s="29"/>
      <c r="H11" s="83">
        <f t="shared" ref="H11:H43" si="0">F11*G11</f>
        <v>0</v>
      </c>
      <c r="I11" s="16"/>
      <c r="J11" s="83">
        <f t="shared" ref="J11:J43" si="1">ROUNDDOWN(IF(I11="",H11,H11*I11),0)</f>
        <v>0</v>
      </c>
      <c r="K11" s="21"/>
      <c r="L11" s="38"/>
      <c r="M11" s="15"/>
      <c r="N11" s="15"/>
      <c r="O11" s="15"/>
      <c r="P11" s="15"/>
      <c r="Q11" s="15"/>
      <c r="R11" s="5" t="e">
        <f t="shared" ref="R11:R43" si="2">EOMONTH(Q11,0)-EOMONTH(P11,-1)</f>
        <v>#NUM!</v>
      </c>
      <c r="S11" s="10">
        <v>46055</v>
      </c>
      <c r="T11" s="9">
        <f t="shared" ref="T11:T43" si="3">EOMONTH(Q11,0)</f>
        <v>31</v>
      </c>
      <c r="U11" s="5">
        <f t="shared" ref="U11:U43" si="4">EOMONTH(T11,0)+1-S11</f>
        <v>-46023</v>
      </c>
      <c r="V11" s="84">
        <v>0</v>
      </c>
      <c r="W11" s="85">
        <v>1</v>
      </c>
      <c r="X11" s="86">
        <f t="shared" ref="X11:X43" si="5">IF(Q11="",0,ROUNDDOWN(YEARFRAC(EOMONTH(M11,-1)+1,EOMONTH(Q11,0)+1,1),2))</f>
        <v>0</v>
      </c>
      <c r="Y11" s="85">
        <f>IF(OR(F11&lt;20000,YEARFRAC(Q11,O11+1,1)&lt;0.25,E11=1),0,VLOOKUP(E11,減価償却!$B$4:$R$15,MATCH('シート②-3'!X11,減価償却!$T$3:$T$18,-1)+1,1))</f>
        <v>0</v>
      </c>
      <c r="Z11" s="87">
        <f t="shared" ref="Z11:Z43" si="6">ROUNDDOWN(J11*(1-Y11),0)</f>
        <v>0</v>
      </c>
      <c r="AA11" s="100">
        <f t="shared" ref="AA11:AA43" si="7">Z11*1.1</f>
        <v>0</v>
      </c>
      <c r="AB11" s="101">
        <f t="shared" ref="AB11:AB43" si="8">ROUNDDOWN(IF(OR(Z11=0,F11&lt;20000),0,IF(U11&lt;0,0,Z11*U11/R11)),0)</f>
        <v>0</v>
      </c>
    </row>
    <row r="12" spans="1:28" ht="18" customHeight="1">
      <c r="A12" s="39">
        <v>3</v>
      </c>
      <c r="B12" s="38"/>
      <c r="C12" s="29"/>
      <c r="D12" s="38"/>
      <c r="E12" s="37"/>
      <c r="F12" s="29"/>
      <c r="G12" s="29"/>
      <c r="H12" s="83">
        <f t="shared" si="0"/>
        <v>0</v>
      </c>
      <c r="I12" s="16"/>
      <c r="J12" s="83">
        <f t="shared" si="1"/>
        <v>0</v>
      </c>
      <c r="K12" s="21"/>
      <c r="L12" s="37"/>
      <c r="M12" s="15"/>
      <c r="N12" s="15"/>
      <c r="O12" s="15"/>
      <c r="P12" s="15"/>
      <c r="Q12" s="15"/>
      <c r="R12" s="5" t="e">
        <f t="shared" si="2"/>
        <v>#NUM!</v>
      </c>
      <c r="S12" s="10">
        <v>46056</v>
      </c>
      <c r="T12" s="9">
        <f t="shared" si="3"/>
        <v>31</v>
      </c>
      <c r="U12" s="5">
        <f t="shared" si="4"/>
        <v>-46024</v>
      </c>
      <c r="V12" s="84">
        <v>0</v>
      </c>
      <c r="W12" s="85">
        <v>1</v>
      </c>
      <c r="X12" s="86">
        <f t="shared" si="5"/>
        <v>0</v>
      </c>
      <c r="Y12" s="85">
        <f>IF(OR(F12&lt;20000,YEARFRAC(Q12,O12+1,1)&lt;0.25,E12=1),0,VLOOKUP(E12,減価償却!$B$4:$R$15,MATCH('シート②-3'!X12,減価償却!$T$3:$T$18,-1)+1,1))</f>
        <v>0</v>
      </c>
      <c r="Z12" s="87">
        <f t="shared" si="6"/>
        <v>0</v>
      </c>
      <c r="AA12" s="100">
        <f t="shared" si="7"/>
        <v>0</v>
      </c>
      <c r="AB12" s="101">
        <f t="shared" si="8"/>
        <v>0</v>
      </c>
    </row>
    <row r="13" spans="1:28" ht="18" customHeight="1">
      <c r="A13" s="39">
        <v>4</v>
      </c>
      <c r="B13" s="38"/>
      <c r="C13" s="29"/>
      <c r="D13" s="38"/>
      <c r="E13" s="37"/>
      <c r="F13" s="29"/>
      <c r="G13" s="29"/>
      <c r="H13" s="83">
        <f t="shared" si="0"/>
        <v>0</v>
      </c>
      <c r="I13" s="16"/>
      <c r="J13" s="83">
        <f t="shared" si="1"/>
        <v>0</v>
      </c>
      <c r="K13" s="21"/>
      <c r="L13" s="37"/>
      <c r="M13" s="15"/>
      <c r="N13" s="15"/>
      <c r="O13" s="15"/>
      <c r="P13" s="15"/>
      <c r="Q13" s="15"/>
      <c r="R13" s="5" t="e">
        <f t="shared" si="2"/>
        <v>#NUM!</v>
      </c>
      <c r="S13" s="10">
        <v>46057</v>
      </c>
      <c r="T13" s="9">
        <f t="shared" si="3"/>
        <v>31</v>
      </c>
      <c r="U13" s="5">
        <f t="shared" si="4"/>
        <v>-46025</v>
      </c>
      <c r="V13" s="84">
        <v>0</v>
      </c>
      <c r="W13" s="85">
        <v>1</v>
      </c>
      <c r="X13" s="86">
        <f t="shared" si="5"/>
        <v>0</v>
      </c>
      <c r="Y13" s="85">
        <f>IF(OR(F13&lt;20000,YEARFRAC(Q13,O13+1,1)&lt;0.25,E13=1),0,VLOOKUP(E13,減価償却!$B$4:$R$15,MATCH('シート②-3'!X13,減価償却!$T$3:$T$18,-1)+1,1))</f>
        <v>0</v>
      </c>
      <c r="Z13" s="87">
        <f t="shared" si="6"/>
        <v>0</v>
      </c>
      <c r="AA13" s="100">
        <f t="shared" si="7"/>
        <v>0</v>
      </c>
      <c r="AB13" s="101">
        <f t="shared" si="8"/>
        <v>0</v>
      </c>
    </row>
    <row r="14" spans="1:28" ht="18" customHeight="1">
      <c r="A14" s="39">
        <v>5</v>
      </c>
      <c r="B14" s="38"/>
      <c r="C14" s="26"/>
      <c r="D14" s="38"/>
      <c r="E14" s="37"/>
      <c r="F14" s="26"/>
      <c r="G14" s="26"/>
      <c r="H14" s="83">
        <f t="shared" si="0"/>
        <v>0</v>
      </c>
      <c r="I14" s="16"/>
      <c r="J14" s="83">
        <f t="shared" si="1"/>
        <v>0</v>
      </c>
      <c r="K14" s="17"/>
      <c r="L14" s="37"/>
      <c r="M14" s="15"/>
      <c r="N14" s="15"/>
      <c r="O14" s="15"/>
      <c r="P14" s="15"/>
      <c r="Q14" s="15"/>
      <c r="R14" s="5" t="e">
        <f t="shared" si="2"/>
        <v>#NUM!</v>
      </c>
      <c r="S14" s="10">
        <v>46058</v>
      </c>
      <c r="T14" s="9">
        <f t="shared" si="3"/>
        <v>31</v>
      </c>
      <c r="U14" s="5">
        <f t="shared" si="4"/>
        <v>-46026</v>
      </c>
      <c r="V14" s="84">
        <v>0</v>
      </c>
      <c r="W14" s="85">
        <v>1</v>
      </c>
      <c r="X14" s="86">
        <f t="shared" si="5"/>
        <v>0</v>
      </c>
      <c r="Y14" s="85">
        <f>IF(OR(F14&lt;20000,YEARFRAC(Q14,O14+1,1)&lt;0.25,E14=1),0,VLOOKUP(E14,減価償却!$B$4:$R$15,MATCH('シート②-3'!X14,減価償却!$T$3:$T$18,-1)+1,1))</f>
        <v>0</v>
      </c>
      <c r="Z14" s="87">
        <f t="shared" si="6"/>
        <v>0</v>
      </c>
      <c r="AA14" s="100">
        <f t="shared" si="7"/>
        <v>0</v>
      </c>
      <c r="AB14" s="101">
        <f t="shared" si="8"/>
        <v>0</v>
      </c>
    </row>
    <row r="15" spans="1:28" ht="18" customHeight="1">
      <c r="A15" s="39">
        <v>6</v>
      </c>
      <c r="B15" s="38"/>
      <c r="C15" s="26"/>
      <c r="D15" s="38"/>
      <c r="E15" s="37"/>
      <c r="F15" s="26"/>
      <c r="G15" s="26"/>
      <c r="H15" s="83">
        <f t="shared" si="0"/>
        <v>0</v>
      </c>
      <c r="I15" s="16"/>
      <c r="J15" s="83">
        <f t="shared" si="1"/>
        <v>0</v>
      </c>
      <c r="K15" s="17"/>
      <c r="L15" s="37"/>
      <c r="M15" s="15"/>
      <c r="N15" s="15"/>
      <c r="O15" s="15"/>
      <c r="P15" s="15"/>
      <c r="Q15" s="15"/>
      <c r="R15" s="5" t="e">
        <f t="shared" si="2"/>
        <v>#NUM!</v>
      </c>
      <c r="S15" s="10">
        <v>46059</v>
      </c>
      <c r="T15" s="9">
        <f t="shared" si="3"/>
        <v>31</v>
      </c>
      <c r="U15" s="5">
        <f t="shared" si="4"/>
        <v>-46027</v>
      </c>
      <c r="V15" s="84">
        <v>0</v>
      </c>
      <c r="W15" s="85">
        <v>1</v>
      </c>
      <c r="X15" s="86">
        <f t="shared" si="5"/>
        <v>0</v>
      </c>
      <c r="Y15" s="85">
        <f>IF(OR(F15&lt;20000,YEARFRAC(Q15,O15+1,1)&lt;0.25,E15=1),0,VLOOKUP(E15,減価償却!$B$4:$R$15,MATCH('シート②-3'!X15,減価償却!$T$3:$T$18,-1)+1,1))</f>
        <v>0</v>
      </c>
      <c r="Z15" s="87">
        <f t="shared" si="6"/>
        <v>0</v>
      </c>
      <c r="AA15" s="100">
        <f t="shared" si="7"/>
        <v>0</v>
      </c>
      <c r="AB15" s="101">
        <f t="shared" si="8"/>
        <v>0</v>
      </c>
    </row>
    <row r="16" spans="1:28" ht="18" customHeight="1">
      <c r="A16" s="39">
        <v>7</v>
      </c>
      <c r="B16" s="38"/>
      <c r="C16" s="26"/>
      <c r="D16" s="38"/>
      <c r="E16" s="37"/>
      <c r="F16" s="26"/>
      <c r="G16" s="26"/>
      <c r="H16" s="83">
        <f t="shared" si="0"/>
        <v>0</v>
      </c>
      <c r="I16" s="16"/>
      <c r="J16" s="83">
        <f t="shared" si="1"/>
        <v>0</v>
      </c>
      <c r="K16" s="17"/>
      <c r="L16" s="37"/>
      <c r="M16" s="15"/>
      <c r="N16" s="15"/>
      <c r="O16" s="15"/>
      <c r="P16" s="15"/>
      <c r="Q16" s="15"/>
      <c r="R16" s="5" t="e">
        <f t="shared" si="2"/>
        <v>#NUM!</v>
      </c>
      <c r="S16" s="10">
        <v>46060</v>
      </c>
      <c r="T16" s="9">
        <f t="shared" si="3"/>
        <v>31</v>
      </c>
      <c r="U16" s="5">
        <f t="shared" si="4"/>
        <v>-46028</v>
      </c>
      <c r="V16" s="84">
        <v>0</v>
      </c>
      <c r="W16" s="85">
        <v>1</v>
      </c>
      <c r="X16" s="86">
        <f t="shared" si="5"/>
        <v>0</v>
      </c>
      <c r="Y16" s="85">
        <f>IF(OR(F16&lt;20000,YEARFRAC(Q16,O16+1,1)&lt;0.25,E16=1),0,VLOOKUP(E16,減価償却!$B$4:$R$15,MATCH('シート②-3'!X16,減価償却!$T$3:$T$18,-1)+1,1))</f>
        <v>0</v>
      </c>
      <c r="Z16" s="87">
        <f t="shared" si="6"/>
        <v>0</v>
      </c>
      <c r="AA16" s="100">
        <f t="shared" si="7"/>
        <v>0</v>
      </c>
      <c r="AB16" s="101">
        <f t="shared" si="8"/>
        <v>0</v>
      </c>
    </row>
    <row r="17" spans="1:28" ht="18" customHeight="1">
      <c r="A17" s="39">
        <v>8</v>
      </c>
      <c r="B17" s="38"/>
      <c r="C17" s="26"/>
      <c r="D17" s="38"/>
      <c r="E17" s="37"/>
      <c r="F17" s="26"/>
      <c r="G17" s="26"/>
      <c r="H17" s="83">
        <f t="shared" si="0"/>
        <v>0</v>
      </c>
      <c r="I17" s="16"/>
      <c r="J17" s="83">
        <f t="shared" si="1"/>
        <v>0</v>
      </c>
      <c r="K17" s="17"/>
      <c r="L17" s="37"/>
      <c r="M17" s="15"/>
      <c r="N17" s="15"/>
      <c r="O17" s="15"/>
      <c r="P17" s="15"/>
      <c r="Q17" s="15"/>
      <c r="R17" s="5" t="e">
        <f t="shared" si="2"/>
        <v>#NUM!</v>
      </c>
      <c r="S17" s="10">
        <v>46061</v>
      </c>
      <c r="T17" s="9">
        <f t="shared" si="3"/>
        <v>31</v>
      </c>
      <c r="U17" s="5">
        <f t="shared" si="4"/>
        <v>-46029</v>
      </c>
      <c r="V17" s="84">
        <v>0</v>
      </c>
      <c r="W17" s="85">
        <v>1</v>
      </c>
      <c r="X17" s="86">
        <f t="shared" si="5"/>
        <v>0</v>
      </c>
      <c r="Y17" s="85">
        <f>IF(OR(F17&lt;20000,YEARFRAC(Q17,O17+1,1)&lt;0.25,E17=1),0,VLOOKUP(E17,減価償却!$B$4:$R$15,MATCH('シート②-3'!X17,減価償却!$T$3:$T$18,-1)+1,1))</f>
        <v>0</v>
      </c>
      <c r="Z17" s="87">
        <f t="shared" si="6"/>
        <v>0</v>
      </c>
      <c r="AA17" s="100">
        <f t="shared" si="7"/>
        <v>0</v>
      </c>
      <c r="AB17" s="101">
        <f t="shared" si="8"/>
        <v>0</v>
      </c>
    </row>
    <row r="18" spans="1:28" ht="18" customHeight="1">
      <c r="A18" s="39">
        <v>9</v>
      </c>
      <c r="B18" s="38"/>
      <c r="C18" s="26"/>
      <c r="D18" s="38"/>
      <c r="E18" s="37"/>
      <c r="F18" s="26"/>
      <c r="G18" s="26"/>
      <c r="H18" s="83">
        <f t="shared" si="0"/>
        <v>0</v>
      </c>
      <c r="I18" s="16"/>
      <c r="J18" s="83">
        <f t="shared" si="1"/>
        <v>0</v>
      </c>
      <c r="K18" s="17"/>
      <c r="L18" s="37"/>
      <c r="M18" s="15"/>
      <c r="N18" s="15"/>
      <c r="O18" s="15"/>
      <c r="P18" s="15"/>
      <c r="Q18" s="15"/>
      <c r="R18" s="5" t="e">
        <f t="shared" si="2"/>
        <v>#NUM!</v>
      </c>
      <c r="S18" s="10">
        <v>46062</v>
      </c>
      <c r="T18" s="9">
        <f t="shared" si="3"/>
        <v>31</v>
      </c>
      <c r="U18" s="5">
        <f t="shared" si="4"/>
        <v>-46030</v>
      </c>
      <c r="V18" s="84">
        <v>0</v>
      </c>
      <c r="W18" s="85">
        <v>1</v>
      </c>
      <c r="X18" s="86">
        <f t="shared" si="5"/>
        <v>0</v>
      </c>
      <c r="Y18" s="85">
        <f>IF(OR(F18&lt;20000,YEARFRAC(Q18,O18+1,1)&lt;0.25,E18=1),0,VLOOKUP(E18,減価償却!$B$4:$R$15,MATCH('シート②-3'!X18,減価償却!$T$3:$T$18,-1)+1,1))</f>
        <v>0</v>
      </c>
      <c r="Z18" s="87">
        <f t="shared" si="6"/>
        <v>0</v>
      </c>
      <c r="AA18" s="100">
        <f t="shared" si="7"/>
        <v>0</v>
      </c>
      <c r="AB18" s="101">
        <f t="shared" si="8"/>
        <v>0</v>
      </c>
    </row>
    <row r="19" spans="1:28" ht="18" customHeight="1">
      <c r="A19" s="39">
        <v>10</v>
      </c>
      <c r="B19" s="38"/>
      <c r="C19" s="26"/>
      <c r="D19" s="38"/>
      <c r="E19" s="37"/>
      <c r="F19" s="26"/>
      <c r="G19" s="26"/>
      <c r="H19" s="83">
        <f t="shared" si="0"/>
        <v>0</v>
      </c>
      <c r="I19" s="16"/>
      <c r="J19" s="83">
        <f t="shared" si="1"/>
        <v>0</v>
      </c>
      <c r="K19" s="17"/>
      <c r="L19" s="37"/>
      <c r="M19" s="15"/>
      <c r="N19" s="15"/>
      <c r="O19" s="15"/>
      <c r="P19" s="15"/>
      <c r="Q19" s="15"/>
      <c r="R19" s="5" t="e">
        <f t="shared" si="2"/>
        <v>#NUM!</v>
      </c>
      <c r="S19" s="10">
        <v>46063</v>
      </c>
      <c r="T19" s="9">
        <f t="shared" si="3"/>
        <v>31</v>
      </c>
      <c r="U19" s="5">
        <f t="shared" si="4"/>
        <v>-46031</v>
      </c>
      <c r="V19" s="84">
        <v>0</v>
      </c>
      <c r="W19" s="85">
        <v>1</v>
      </c>
      <c r="X19" s="86">
        <f t="shared" si="5"/>
        <v>0</v>
      </c>
      <c r="Y19" s="85">
        <f>IF(OR(F19&lt;20000,YEARFRAC(Q19,O19+1,1)&lt;0.25,E19=1),0,VLOOKUP(E19,減価償却!$B$4:$R$15,MATCH('シート②-3'!X19,減価償却!$T$3:$T$18,-1)+1,1))</f>
        <v>0</v>
      </c>
      <c r="Z19" s="87">
        <f t="shared" si="6"/>
        <v>0</v>
      </c>
      <c r="AA19" s="100">
        <f t="shared" si="7"/>
        <v>0</v>
      </c>
      <c r="AB19" s="101">
        <f t="shared" si="8"/>
        <v>0</v>
      </c>
    </row>
    <row r="20" spans="1:28" ht="18" customHeight="1">
      <c r="A20" s="39">
        <v>11</v>
      </c>
      <c r="B20" s="38"/>
      <c r="C20" s="26"/>
      <c r="D20" s="38"/>
      <c r="E20" s="37"/>
      <c r="F20" s="26"/>
      <c r="G20" s="26"/>
      <c r="H20" s="83">
        <f t="shared" si="0"/>
        <v>0</v>
      </c>
      <c r="I20" s="16"/>
      <c r="J20" s="83">
        <f t="shared" si="1"/>
        <v>0</v>
      </c>
      <c r="K20" s="17"/>
      <c r="L20" s="37"/>
      <c r="M20" s="15"/>
      <c r="N20" s="15"/>
      <c r="O20" s="15"/>
      <c r="P20" s="15"/>
      <c r="Q20" s="15"/>
      <c r="R20" s="5" t="e">
        <f t="shared" si="2"/>
        <v>#NUM!</v>
      </c>
      <c r="S20" s="10">
        <v>46064</v>
      </c>
      <c r="T20" s="9">
        <f t="shared" si="3"/>
        <v>31</v>
      </c>
      <c r="U20" s="5">
        <f t="shared" si="4"/>
        <v>-46032</v>
      </c>
      <c r="V20" s="84">
        <v>0</v>
      </c>
      <c r="W20" s="85">
        <v>1</v>
      </c>
      <c r="X20" s="86">
        <f t="shared" si="5"/>
        <v>0</v>
      </c>
      <c r="Y20" s="85">
        <f>IF(OR(F20&lt;20000,YEARFRAC(Q20,O20+1,1)&lt;0.25,E20=1),0,VLOOKUP(E20,減価償却!$B$4:$R$15,MATCH('シート②-3'!X20,減価償却!$T$3:$T$18,-1)+1,1))</f>
        <v>0</v>
      </c>
      <c r="Z20" s="87">
        <f t="shared" si="6"/>
        <v>0</v>
      </c>
      <c r="AA20" s="100">
        <f t="shared" si="7"/>
        <v>0</v>
      </c>
      <c r="AB20" s="101">
        <f t="shared" si="8"/>
        <v>0</v>
      </c>
    </row>
    <row r="21" spans="1:28" ht="18" customHeight="1">
      <c r="A21" s="39">
        <v>12</v>
      </c>
      <c r="B21" s="38"/>
      <c r="C21" s="26"/>
      <c r="D21" s="38"/>
      <c r="E21" s="37"/>
      <c r="F21" s="26"/>
      <c r="G21" s="26"/>
      <c r="H21" s="83">
        <f t="shared" si="0"/>
        <v>0</v>
      </c>
      <c r="I21" s="16"/>
      <c r="J21" s="83">
        <f t="shared" si="1"/>
        <v>0</v>
      </c>
      <c r="K21" s="17"/>
      <c r="L21" s="37"/>
      <c r="M21" s="15"/>
      <c r="N21" s="15"/>
      <c r="O21" s="15"/>
      <c r="P21" s="15"/>
      <c r="Q21" s="15"/>
      <c r="R21" s="5" t="e">
        <f t="shared" si="2"/>
        <v>#NUM!</v>
      </c>
      <c r="S21" s="10">
        <v>46065</v>
      </c>
      <c r="T21" s="9">
        <f t="shared" si="3"/>
        <v>31</v>
      </c>
      <c r="U21" s="5">
        <f t="shared" si="4"/>
        <v>-46033</v>
      </c>
      <c r="V21" s="84">
        <v>0</v>
      </c>
      <c r="W21" s="85">
        <v>1</v>
      </c>
      <c r="X21" s="86">
        <f t="shared" si="5"/>
        <v>0</v>
      </c>
      <c r="Y21" s="85">
        <f>IF(OR(F21&lt;20000,YEARFRAC(Q21,O21+1,1)&lt;0.25,E21=1),0,VLOOKUP(E21,減価償却!$B$4:$R$15,MATCH('シート②-3'!X21,減価償却!$T$3:$T$18,-1)+1,1))</f>
        <v>0</v>
      </c>
      <c r="Z21" s="87">
        <f t="shared" si="6"/>
        <v>0</v>
      </c>
      <c r="AA21" s="100">
        <f t="shared" si="7"/>
        <v>0</v>
      </c>
      <c r="AB21" s="101">
        <f t="shared" si="8"/>
        <v>0</v>
      </c>
    </row>
    <row r="22" spans="1:28" ht="18" customHeight="1">
      <c r="A22" s="39">
        <v>13</v>
      </c>
      <c r="B22" s="38"/>
      <c r="C22" s="26"/>
      <c r="D22" s="38"/>
      <c r="E22" s="37"/>
      <c r="F22" s="26"/>
      <c r="G22" s="26"/>
      <c r="H22" s="83">
        <f t="shared" si="0"/>
        <v>0</v>
      </c>
      <c r="I22" s="16"/>
      <c r="J22" s="83">
        <f t="shared" si="1"/>
        <v>0</v>
      </c>
      <c r="K22" s="17"/>
      <c r="L22" s="37"/>
      <c r="M22" s="15"/>
      <c r="N22" s="15"/>
      <c r="O22" s="15"/>
      <c r="P22" s="15"/>
      <c r="Q22" s="15"/>
      <c r="R22" s="5" t="e">
        <f t="shared" si="2"/>
        <v>#NUM!</v>
      </c>
      <c r="S22" s="10">
        <v>46066</v>
      </c>
      <c r="T22" s="9">
        <f t="shared" si="3"/>
        <v>31</v>
      </c>
      <c r="U22" s="5">
        <f t="shared" si="4"/>
        <v>-46034</v>
      </c>
      <c r="V22" s="84">
        <v>0</v>
      </c>
      <c r="W22" s="85">
        <v>1</v>
      </c>
      <c r="X22" s="86">
        <f t="shared" si="5"/>
        <v>0</v>
      </c>
      <c r="Y22" s="85">
        <f>IF(OR(F22&lt;20000,YEARFRAC(Q22,O22+1,1)&lt;0.25,E22=1),0,VLOOKUP(E22,減価償却!$B$4:$R$15,MATCH('シート②-3'!X22,減価償却!$T$3:$T$18,-1)+1,1))</f>
        <v>0</v>
      </c>
      <c r="Z22" s="87">
        <f t="shared" si="6"/>
        <v>0</v>
      </c>
      <c r="AA22" s="100">
        <f t="shared" si="7"/>
        <v>0</v>
      </c>
      <c r="AB22" s="101">
        <f t="shared" si="8"/>
        <v>0</v>
      </c>
    </row>
    <row r="23" spans="1:28" ht="18" customHeight="1">
      <c r="A23" s="39">
        <v>14</v>
      </c>
      <c r="B23" s="38"/>
      <c r="C23" s="26"/>
      <c r="D23" s="38"/>
      <c r="E23" s="37"/>
      <c r="F23" s="26"/>
      <c r="G23" s="26"/>
      <c r="H23" s="83">
        <f t="shared" si="0"/>
        <v>0</v>
      </c>
      <c r="I23" s="16"/>
      <c r="J23" s="83">
        <f t="shared" si="1"/>
        <v>0</v>
      </c>
      <c r="K23" s="17"/>
      <c r="L23" s="37"/>
      <c r="M23" s="15"/>
      <c r="N23" s="15"/>
      <c r="O23" s="15"/>
      <c r="P23" s="15"/>
      <c r="Q23" s="15"/>
      <c r="R23" s="5" t="e">
        <f t="shared" si="2"/>
        <v>#NUM!</v>
      </c>
      <c r="S23" s="10">
        <v>46067</v>
      </c>
      <c r="T23" s="9">
        <f t="shared" si="3"/>
        <v>31</v>
      </c>
      <c r="U23" s="5">
        <f t="shared" si="4"/>
        <v>-46035</v>
      </c>
      <c r="V23" s="84">
        <v>0</v>
      </c>
      <c r="W23" s="85">
        <v>1</v>
      </c>
      <c r="X23" s="86">
        <f t="shared" si="5"/>
        <v>0</v>
      </c>
      <c r="Y23" s="85">
        <f>IF(OR(F23&lt;20000,YEARFRAC(Q23,O23+1,1)&lt;0.25,E23=1),0,VLOOKUP(E23,減価償却!$B$4:$R$15,MATCH('シート②-3'!X23,減価償却!$T$3:$T$18,-1)+1,1))</f>
        <v>0</v>
      </c>
      <c r="Z23" s="87">
        <f t="shared" si="6"/>
        <v>0</v>
      </c>
      <c r="AA23" s="100">
        <f t="shared" si="7"/>
        <v>0</v>
      </c>
      <c r="AB23" s="101">
        <f t="shared" si="8"/>
        <v>0</v>
      </c>
    </row>
    <row r="24" spans="1:28" ht="18" customHeight="1">
      <c r="A24" s="39">
        <v>15</v>
      </c>
      <c r="B24" s="38"/>
      <c r="C24" s="26"/>
      <c r="D24" s="38"/>
      <c r="E24" s="37"/>
      <c r="F24" s="26"/>
      <c r="G24" s="26"/>
      <c r="H24" s="83">
        <f t="shared" si="0"/>
        <v>0</v>
      </c>
      <c r="I24" s="16"/>
      <c r="J24" s="83">
        <f t="shared" si="1"/>
        <v>0</v>
      </c>
      <c r="K24" s="17"/>
      <c r="L24" s="37"/>
      <c r="M24" s="15"/>
      <c r="N24" s="15"/>
      <c r="O24" s="15"/>
      <c r="P24" s="15"/>
      <c r="Q24" s="15"/>
      <c r="R24" s="5" t="e">
        <f t="shared" si="2"/>
        <v>#NUM!</v>
      </c>
      <c r="S24" s="10">
        <v>46068</v>
      </c>
      <c r="T24" s="9">
        <f t="shared" si="3"/>
        <v>31</v>
      </c>
      <c r="U24" s="5">
        <f t="shared" si="4"/>
        <v>-46036</v>
      </c>
      <c r="V24" s="84">
        <v>0</v>
      </c>
      <c r="W24" s="85">
        <v>1</v>
      </c>
      <c r="X24" s="86">
        <f t="shared" si="5"/>
        <v>0</v>
      </c>
      <c r="Y24" s="85">
        <f>IF(OR(F24&lt;20000,YEARFRAC(Q24,O24+1,1)&lt;0.25,E24=1),0,VLOOKUP(E24,減価償却!$B$4:$R$15,MATCH('シート②-3'!X24,減価償却!$T$3:$T$18,-1)+1,1))</f>
        <v>0</v>
      </c>
      <c r="Z24" s="87">
        <f t="shared" si="6"/>
        <v>0</v>
      </c>
      <c r="AA24" s="100">
        <f t="shared" si="7"/>
        <v>0</v>
      </c>
      <c r="AB24" s="101">
        <f t="shared" si="8"/>
        <v>0</v>
      </c>
    </row>
    <row r="25" spans="1:28" ht="18" customHeight="1">
      <c r="A25" s="39">
        <v>16</v>
      </c>
      <c r="B25" s="38"/>
      <c r="C25" s="26"/>
      <c r="D25" s="38"/>
      <c r="E25" s="37"/>
      <c r="F25" s="26"/>
      <c r="G25" s="26"/>
      <c r="H25" s="83">
        <f t="shared" si="0"/>
        <v>0</v>
      </c>
      <c r="I25" s="16"/>
      <c r="J25" s="83">
        <f t="shared" si="1"/>
        <v>0</v>
      </c>
      <c r="K25" s="17"/>
      <c r="L25" s="37"/>
      <c r="M25" s="15"/>
      <c r="N25" s="15"/>
      <c r="O25" s="15"/>
      <c r="P25" s="15"/>
      <c r="Q25" s="15"/>
      <c r="R25" s="5" t="e">
        <f t="shared" si="2"/>
        <v>#NUM!</v>
      </c>
      <c r="S25" s="10">
        <v>46069</v>
      </c>
      <c r="T25" s="9">
        <f t="shared" si="3"/>
        <v>31</v>
      </c>
      <c r="U25" s="5">
        <f t="shared" si="4"/>
        <v>-46037</v>
      </c>
      <c r="V25" s="84">
        <v>0</v>
      </c>
      <c r="W25" s="85">
        <v>1</v>
      </c>
      <c r="X25" s="86">
        <f t="shared" si="5"/>
        <v>0</v>
      </c>
      <c r="Y25" s="85">
        <f>IF(OR(F25&lt;20000,YEARFRAC(Q25,O25+1,1)&lt;0.25,E25=1),0,VLOOKUP(E25,減価償却!$B$4:$R$15,MATCH('シート②-3'!X25,減価償却!$T$3:$T$18,-1)+1,1))</f>
        <v>0</v>
      </c>
      <c r="Z25" s="87">
        <f t="shared" si="6"/>
        <v>0</v>
      </c>
      <c r="AA25" s="100">
        <f t="shared" si="7"/>
        <v>0</v>
      </c>
      <c r="AB25" s="101">
        <f t="shared" si="8"/>
        <v>0</v>
      </c>
    </row>
    <row r="26" spans="1:28" ht="18" customHeight="1">
      <c r="A26" s="39">
        <v>17</v>
      </c>
      <c r="B26" s="38"/>
      <c r="C26" s="26"/>
      <c r="D26" s="38"/>
      <c r="E26" s="37"/>
      <c r="F26" s="26"/>
      <c r="G26" s="26"/>
      <c r="H26" s="83">
        <f t="shared" si="0"/>
        <v>0</v>
      </c>
      <c r="I26" s="16"/>
      <c r="J26" s="83">
        <f t="shared" si="1"/>
        <v>0</v>
      </c>
      <c r="K26" s="17"/>
      <c r="L26" s="37"/>
      <c r="M26" s="15"/>
      <c r="N26" s="15"/>
      <c r="O26" s="15"/>
      <c r="P26" s="15"/>
      <c r="Q26" s="15"/>
      <c r="R26" s="5" t="e">
        <f t="shared" si="2"/>
        <v>#NUM!</v>
      </c>
      <c r="S26" s="10">
        <v>46070</v>
      </c>
      <c r="T26" s="9">
        <f t="shared" si="3"/>
        <v>31</v>
      </c>
      <c r="U26" s="5">
        <f t="shared" si="4"/>
        <v>-46038</v>
      </c>
      <c r="V26" s="84">
        <v>0</v>
      </c>
      <c r="W26" s="85">
        <v>1</v>
      </c>
      <c r="X26" s="86">
        <f t="shared" si="5"/>
        <v>0</v>
      </c>
      <c r="Y26" s="85">
        <f>IF(OR(F26&lt;20000,YEARFRAC(Q26,O26+1,1)&lt;0.25,E26=1),0,VLOOKUP(E26,減価償却!$B$4:$R$15,MATCH('シート②-3'!X26,減価償却!$T$3:$T$18,-1)+1,1))</f>
        <v>0</v>
      </c>
      <c r="Z26" s="87">
        <f t="shared" si="6"/>
        <v>0</v>
      </c>
      <c r="AA26" s="100">
        <f t="shared" si="7"/>
        <v>0</v>
      </c>
      <c r="AB26" s="101">
        <f t="shared" si="8"/>
        <v>0</v>
      </c>
    </row>
    <row r="27" spans="1:28" ht="18" customHeight="1">
      <c r="A27" s="39">
        <v>18</v>
      </c>
      <c r="B27" s="38"/>
      <c r="C27" s="26"/>
      <c r="D27" s="38"/>
      <c r="E27" s="37"/>
      <c r="F27" s="26"/>
      <c r="G27" s="26"/>
      <c r="H27" s="83">
        <f t="shared" si="0"/>
        <v>0</v>
      </c>
      <c r="I27" s="16"/>
      <c r="J27" s="83">
        <f t="shared" si="1"/>
        <v>0</v>
      </c>
      <c r="K27" s="17"/>
      <c r="L27" s="37"/>
      <c r="M27" s="15"/>
      <c r="N27" s="15"/>
      <c r="O27" s="15"/>
      <c r="P27" s="15"/>
      <c r="Q27" s="15"/>
      <c r="R27" s="5" t="e">
        <f t="shared" si="2"/>
        <v>#NUM!</v>
      </c>
      <c r="S27" s="10">
        <v>46071</v>
      </c>
      <c r="T27" s="9">
        <f t="shared" si="3"/>
        <v>31</v>
      </c>
      <c r="U27" s="5">
        <f t="shared" si="4"/>
        <v>-46039</v>
      </c>
      <c r="V27" s="84">
        <v>0</v>
      </c>
      <c r="W27" s="85">
        <v>1</v>
      </c>
      <c r="X27" s="86">
        <f t="shared" si="5"/>
        <v>0</v>
      </c>
      <c r="Y27" s="85">
        <f>IF(OR(F27&lt;20000,YEARFRAC(Q27,O27+1,1)&lt;0.25,E27=1),0,VLOOKUP(E27,減価償却!$B$4:$R$15,MATCH('シート②-3'!X27,減価償却!$T$3:$T$18,-1)+1,1))</f>
        <v>0</v>
      </c>
      <c r="Z27" s="87">
        <f t="shared" si="6"/>
        <v>0</v>
      </c>
      <c r="AA27" s="100">
        <f t="shared" si="7"/>
        <v>0</v>
      </c>
      <c r="AB27" s="101">
        <f t="shared" si="8"/>
        <v>0</v>
      </c>
    </row>
    <row r="28" spans="1:28" ht="18" customHeight="1">
      <c r="A28" s="39">
        <v>19</v>
      </c>
      <c r="B28" s="38"/>
      <c r="C28" s="26"/>
      <c r="D28" s="38"/>
      <c r="E28" s="37"/>
      <c r="F28" s="26"/>
      <c r="G28" s="26"/>
      <c r="H28" s="83">
        <f t="shared" si="0"/>
        <v>0</v>
      </c>
      <c r="I28" s="16"/>
      <c r="J28" s="83">
        <f t="shared" si="1"/>
        <v>0</v>
      </c>
      <c r="K28" s="17"/>
      <c r="L28" s="37"/>
      <c r="M28" s="15"/>
      <c r="N28" s="15"/>
      <c r="O28" s="15"/>
      <c r="P28" s="15"/>
      <c r="Q28" s="15"/>
      <c r="R28" s="5" t="e">
        <f t="shared" si="2"/>
        <v>#NUM!</v>
      </c>
      <c r="S28" s="10">
        <v>46072</v>
      </c>
      <c r="T28" s="9">
        <f t="shared" si="3"/>
        <v>31</v>
      </c>
      <c r="U28" s="5">
        <f t="shared" si="4"/>
        <v>-46040</v>
      </c>
      <c r="V28" s="84">
        <v>0</v>
      </c>
      <c r="W28" s="85">
        <v>1</v>
      </c>
      <c r="X28" s="86">
        <f t="shared" si="5"/>
        <v>0</v>
      </c>
      <c r="Y28" s="85">
        <f>IF(OR(F28&lt;20000,YEARFRAC(Q28,O28+1,1)&lt;0.25,E28=1),0,VLOOKUP(E28,減価償却!$B$4:$R$15,MATCH('シート②-3'!X28,減価償却!$T$3:$T$18,-1)+1,1))</f>
        <v>0</v>
      </c>
      <c r="Z28" s="87">
        <f t="shared" si="6"/>
        <v>0</v>
      </c>
      <c r="AA28" s="100">
        <f t="shared" si="7"/>
        <v>0</v>
      </c>
      <c r="AB28" s="101">
        <f t="shared" si="8"/>
        <v>0</v>
      </c>
    </row>
    <row r="29" spans="1:28" ht="18" customHeight="1">
      <c r="A29" s="39">
        <v>20</v>
      </c>
      <c r="B29" s="38"/>
      <c r="C29" s="26"/>
      <c r="D29" s="38"/>
      <c r="E29" s="37"/>
      <c r="F29" s="26"/>
      <c r="G29" s="26"/>
      <c r="H29" s="83">
        <f t="shared" si="0"/>
        <v>0</v>
      </c>
      <c r="I29" s="16"/>
      <c r="J29" s="83">
        <f t="shared" si="1"/>
        <v>0</v>
      </c>
      <c r="K29" s="17"/>
      <c r="L29" s="37"/>
      <c r="M29" s="15"/>
      <c r="N29" s="15"/>
      <c r="O29" s="15"/>
      <c r="P29" s="15"/>
      <c r="Q29" s="15"/>
      <c r="R29" s="5" t="e">
        <f t="shared" si="2"/>
        <v>#NUM!</v>
      </c>
      <c r="S29" s="10">
        <v>46073</v>
      </c>
      <c r="T29" s="9">
        <f t="shared" si="3"/>
        <v>31</v>
      </c>
      <c r="U29" s="5">
        <f t="shared" si="4"/>
        <v>-46041</v>
      </c>
      <c r="V29" s="84">
        <v>0</v>
      </c>
      <c r="W29" s="85">
        <v>1</v>
      </c>
      <c r="X29" s="86">
        <f t="shared" si="5"/>
        <v>0</v>
      </c>
      <c r="Y29" s="85">
        <f>IF(OR(F29&lt;20000,YEARFRAC(Q29,O29+1,1)&lt;0.25,E29=1),0,VLOOKUP(E29,減価償却!$B$4:$R$15,MATCH('シート②-3'!X29,減価償却!$T$3:$T$18,-1)+1,1))</f>
        <v>0</v>
      </c>
      <c r="Z29" s="87">
        <f t="shared" si="6"/>
        <v>0</v>
      </c>
      <c r="AA29" s="100">
        <f t="shared" si="7"/>
        <v>0</v>
      </c>
      <c r="AB29" s="101">
        <f t="shared" si="8"/>
        <v>0</v>
      </c>
    </row>
    <row r="30" spans="1:28" ht="18" customHeight="1">
      <c r="A30" s="39">
        <v>21</v>
      </c>
      <c r="B30" s="38"/>
      <c r="C30" s="26"/>
      <c r="D30" s="38"/>
      <c r="E30" s="37"/>
      <c r="F30" s="26"/>
      <c r="G30" s="26"/>
      <c r="H30" s="83">
        <f t="shared" si="0"/>
        <v>0</v>
      </c>
      <c r="I30" s="16"/>
      <c r="J30" s="83">
        <f t="shared" si="1"/>
        <v>0</v>
      </c>
      <c r="K30" s="17"/>
      <c r="L30" s="37"/>
      <c r="M30" s="15"/>
      <c r="N30" s="15"/>
      <c r="O30" s="15"/>
      <c r="P30" s="15"/>
      <c r="Q30" s="15"/>
      <c r="R30" s="5" t="e">
        <f t="shared" si="2"/>
        <v>#NUM!</v>
      </c>
      <c r="S30" s="10">
        <v>46074</v>
      </c>
      <c r="T30" s="9">
        <f t="shared" si="3"/>
        <v>31</v>
      </c>
      <c r="U30" s="5">
        <f t="shared" si="4"/>
        <v>-46042</v>
      </c>
      <c r="V30" s="84">
        <v>0</v>
      </c>
      <c r="W30" s="85">
        <v>1</v>
      </c>
      <c r="X30" s="86">
        <f t="shared" si="5"/>
        <v>0</v>
      </c>
      <c r="Y30" s="85">
        <f>IF(OR(F30&lt;20000,YEARFRAC(Q30,O30+1,1)&lt;0.25,E30=1),0,VLOOKUP(E30,減価償却!$B$4:$R$15,MATCH('シート②-3'!X30,減価償却!$T$3:$T$18,-1)+1,1))</f>
        <v>0</v>
      </c>
      <c r="Z30" s="87">
        <f t="shared" si="6"/>
        <v>0</v>
      </c>
      <c r="AA30" s="100">
        <f t="shared" si="7"/>
        <v>0</v>
      </c>
      <c r="AB30" s="101">
        <f t="shared" si="8"/>
        <v>0</v>
      </c>
    </row>
    <row r="31" spans="1:28" ht="18" customHeight="1">
      <c r="A31" s="39">
        <v>22</v>
      </c>
      <c r="B31" s="38"/>
      <c r="C31" s="26"/>
      <c r="D31" s="38"/>
      <c r="E31" s="37"/>
      <c r="F31" s="26"/>
      <c r="G31" s="26"/>
      <c r="H31" s="83">
        <f t="shared" si="0"/>
        <v>0</v>
      </c>
      <c r="I31" s="16"/>
      <c r="J31" s="83">
        <f t="shared" si="1"/>
        <v>0</v>
      </c>
      <c r="K31" s="17"/>
      <c r="L31" s="37"/>
      <c r="M31" s="15"/>
      <c r="N31" s="15"/>
      <c r="O31" s="15"/>
      <c r="P31" s="15"/>
      <c r="Q31" s="15"/>
      <c r="R31" s="5" t="e">
        <f t="shared" si="2"/>
        <v>#NUM!</v>
      </c>
      <c r="S31" s="10">
        <v>46075</v>
      </c>
      <c r="T31" s="9">
        <f t="shared" si="3"/>
        <v>31</v>
      </c>
      <c r="U31" s="5">
        <f t="shared" si="4"/>
        <v>-46043</v>
      </c>
      <c r="V31" s="84">
        <v>0</v>
      </c>
      <c r="W31" s="85">
        <v>1</v>
      </c>
      <c r="X31" s="86">
        <f t="shared" si="5"/>
        <v>0</v>
      </c>
      <c r="Y31" s="85">
        <f>IF(OR(F31&lt;20000,YEARFRAC(Q31,O31+1,1)&lt;0.25,E31=1),0,VLOOKUP(E31,減価償却!$B$4:$R$15,MATCH('シート②-3'!X31,減価償却!$T$3:$T$18,-1)+1,1))</f>
        <v>0</v>
      </c>
      <c r="Z31" s="87">
        <f t="shared" si="6"/>
        <v>0</v>
      </c>
      <c r="AA31" s="100">
        <f t="shared" si="7"/>
        <v>0</v>
      </c>
      <c r="AB31" s="101">
        <f t="shared" si="8"/>
        <v>0</v>
      </c>
    </row>
    <row r="32" spans="1:28" ht="18" customHeight="1">
      <c r="A32" s="39">
        <v>23</v>
      </c>
      <c r="B32" s="38"/>
      <c r="C32" s="26"/>
      <c r="D32" s="38"/>
      <c r="E32" s="37"/>
      <c r="F32" s="26"/>
      <c r="G32" s="26"/>
      <c r="H32" s="83">
        <f t="shared" si="0"/>
        <v>0</v>
      </c>
      <c r="I32" s="16"/>
      <c r="J32" s="83">
        <f t="shared" si="1"/>
        <v>0</v>
      </c>
      <c r="K32" s="17"/>
      <c r="L32" s="37"/>
      <c r="M32" s="15"/>
      <c r="N32" s="15"/>
      <c r="O32" s="15"/>
      <c r="P32" s="15"/>
      <c r="Q32" s="15"/>
      <c r="R32" s="5" t="e">
        <f t="shared" si="2"/>
        <v>#NUM!</v>
      </c>
      <c r="S32" s="10">
        <v>46076</v>
      </c>
      <c r="T32" s="9">
        <f t="shared" si="3"/>
        <v>31</v>
      </c>
      <c r="U32" s="5">
        <f t="shared" si="4"/>
        <v>-46044</v>
      </c>
      <c r="V32" s="84">
        <v>0</v>
      </c>
      <c r="W32" s="85">
        <v>1</v>
      </c>
      <c r="X32" s="86">
        <f t="shared" si="5"/>
        <v>0</v>
      </c>
      <c r="Y32" s="85">
        <f>IF(OR(F32&lt;20000,YEARFRAC(Q32,O32+1,1)&lt;0.25,E32=1),0,VLOOKUP(E32,減価償却!$B$4:$R$15,MATCH('シート②-3'!X32,減価償却!$T$3:$T$18,-1)+1,1))</f>
        <v>0</v>
      </c>
      <c r="Z32" s="87">
        <f t="shared" si="6"/>
        <v>0</v>
      </c>
      <c r="AA32" s="100">
        <f t="shared" si="7"/>
        <v>0</v>
      </c>
      <c r="AB32" s="101">
        <f t="shared" si="8"/>
        <v>0</v>
      </c>
    </row>
    <row r="33" spans="1:28" ht="18" customHeight="1">
      <c r="A33" s="39">
        <v>24</v>
      </c>
      <c r="B33" s="38"/>
      <c r="C33" s="26"/>
      <c r="D33" s="38"/>
      <c r="E33" s="37"/>
      <c r="F33" s="26"/>
      <c r="G33" s="26"/>
      <c r="H33" s="83">
        <f t="shared" si="0"/>
        <v>0</v>
      </c>
      <c r="I33" s="16"/>
      <c r="J33" s="83">
        <f t="shared" si="1"/>
        <v>0</v>
      </c>
      <c r="K33" s="17"/>
      <c r="L33" s="37"/>
      <c r="M33" s="15"/>
      <c r="N33" s="15"/>
      <c r="O33" s="15"/>
      <c r="P33" s="15"/>
      <c r="Q33" s="15"/>
      <c r="R33" s="5" t="e">
        <f t="shared" si="2"/>
        <v>#NUM!</v>
      </c>
      <c r="S33" s="10">
        <v>46077</v>
      </c>
      <c r="T33" s="9">
        <f t="shared" si="3"/>
        <v>31</v>
      </c>
      <c r="U33" s="5">
        <f t="shared" si="4"/>
        <v>-46045</v>
      </c>
      <c r="V33" s="84">
        <v>0</v>
      </c>
      <c r="W33" s="85">
        <v>1</v>
      </c>
      <c r="X33" s="86">
        <f t="shared" si="5"/>
        <v>0</v>
      </c>
      <c r="Y33" s="85">
        <f>IF(OR(F33&lt;20000,YEARFRAC(Q33,O33+1,1)&lt;0.25,E33=1),0,VLOOKUP(E33,減価償却!$B$4:$R$15,MATCH('シート②-3'!X33,減価償却!$T$3:$T$18,-1)+1,1))</f>
        <v>0</v>
      </c>
      <c r="Z33" s="87">
        <f t="shared" si="6"/>
        <v>0</v>
      </c>
      <c r="AA33" s="100">
        <f t="shared" si="7"/>
        <v>0</v>
      </c>
      <c r="AB33" s="101">
        <f t="shared" si="8"/>
        <v>0</v>
      </c>
    </row>
    <row r="34" spans="1:28" ht="18" customHeight="1">
      <c r="A34" s="39">
        <v>25</v>
      </c>
      <c r="B34" s="38"/>
      <c r="C34" s="26"/>
      <c r="D34" s="38"/>
      <c r="E34" s="37"/>
      <c r="F34" s="26"/>
      <c r="G34" s="26"/>
      <c r="H34" s="83">
        <f t="shared" si="0"/>
        <v>0</v>
      </c>
      <c r="I34" s="16"/>
      <c r="J34" s="83">
        <f t="shared" si="1"/>
        <v>0</v>
      </c>
      <c r="K34" s="17"/>
      <c r="L34" s="37"/>
      <c r="M34" s="15"/>
      <c r="N34" s="15"/>
      <c r="O34" s="15"/>
      <c r="P34" s="15"/>
      <c r="Q34" s="15"/>
      <c r="R34" s="5" t="e">
        <f t="shared" si="2"/>
        <v>#NUM!</v>
      </c>
      <c r="S34" s="10">
        <v>46078</v>
      </c>
      <c r="T34" s="9">
        <f t="shared" si="3"/>
        <v>31</v>
      </c>
      <c r="U34" s="5">
        <f t="shared" si="4"/>
        <v>-46046</v>
      </c>
      <c r="V34" s="84">
        <v>0</v>
      </c>
      <c r="W34" s="85">
        <v>1</v>
      </c>
      <c r="X34" s="86">
        <f t="shared" si="5"/>
        <v>0</v>
      </c>
      <c r="Y34" s="85">
        <f>IF(OR(F34&lt;20000,YEARFRAC(Q34,O34+1,1)&lt;0.25,E34=1),0,VLOOKUP(E34,減価償却!$B$4:$R$15,MATCH('シート②-3'!X34,減価償却!$T$3:$T$18,-1)+1,1))</f>
        <v>0</v>
      </c>
      <c r="Z34" s="87">
        <f t="shared" si="6"/>
        <v>0</v>
      </c>
      <c r="AA34" s="100">
        <f t="shared" si="7"/>
        <v>0</v>
      </c>
      <c r="AB34" s="101">
        <f t="shared" si="8"/>
        <v>0</v>
      </c>
    </row>
    <row r="35" spans="1:28" ht="18" customHeight="1">
      <c r="A35" s="39">
        <v>26</v>
      </c>
      <c r="B35" s="38"/>
      <c r="C35" s="26"/>
      <c r="D35" s="38"/>
      <c r="E35" s="37"/>
      <c r="F35" s="26"/>
      <c r="G35" s="26"/>
      <c r="H35" s="83">
        <f t="shared" si="0"/>
        <v>0</v>
      </c>
      <c r="I35" s="16"/>
      <c r="J35" s="83">
        <f t="shared" si="1"/>
        <v>0</v>
      </c>
      <c r="K35" s="17"/>
      <c r="L35" s="37"/>
      <c r="M35" s="15"/>
      <c r="N35" s="15"/>
      <c r="O35" s="15"/>
      <c r="P35" s="15"/>
      <c r="Q35" s="15"/>
      <c r="R35" s="5" t="e">
        <f t="shared" si="2"/>
        <v>#NUM!</v>
      </c>
      <c r="S35" s="10">
        <v>46079</v>
      </c>
      <c r="T35" s="9">
        <f t="shared" si="3"/>
        <v>31</v>
      </c>
      <c r="U35" s="5">
        <f t="shared" si="4"/>
        <v>-46047</v>
      </c>
      <c r="V35" s="84">
        <v>0</v>
      </c>
      <c r="W35" s="85">
        <v>1</v>
      </c>
      <c r="X35" s="86">
        <f t="shared" si="5"/>
        <v>0</v>
      </c>
      <c r="Y35" s="85">
        <f>IF(OR(F35&lt;20000,YEARFRAC(Q35,O35+1,1)&lt;0.25,E35=1),0,VLOOKUP(E35,減価償却!$B$4:$R$15,MATCH('シート②-3'!X35,減価償却!$T$3:$T$18,-1)+1,1))</f>
        <v>0</v>
      </c>
      <c r="Z35" s="87">
        <f t="shared" si="6"/>
        <v>0</v>
      </c>
      <c r="AA35" s="100">
        <f t="shared" si="7"/>
        <v>0</v>
      </c>
      <c r="AB35" s="101">
        <f t="shared" si="8"/>
        <v>0</v>
      </c>
    </row>
    <row r="36" spans="1:28" ht="18" customHeight="1">
      <c r="A36" s="39">
        <v>27</v>
      </c>
      <c r="B36" s="38"/>
      <c r="C36" s="26"/>
      <c r="D36" s="38"/>
      <c r="E36" s="37"/>
      <c r="F36" s="26"/>
      <c r="G36" s="26"/>
      <c r="H36" s="83">
        <f t="shared" si="0"/>
        <v>0</v>
      </c>
      <c r="I36" s="16"/>
      <c r="J36" s="83">
        <f t="shared" si="1"/>
        <v>0</v>
      </c>
      <c r="K36" s="17"/>
      <c r="L36" s="37"/>
      <c r="M36" s="15"/>
      <c r="N36" s="15"/>
      <c r="O36" s="15"/>
      <c r="P36" s="15"/>
      <c r="Q36" s="15"/>
      <c r="R36" s="5" t="e">
        <f t="shared" si="2"/>
        <v>#NUM!</v>
      </c>
      <c r="S36" s="10">
        <v>46080</v>
      </c>
      <c r="T36" s="9">
        <f t="shared" si="3"/>
        <v>31</v>
      </c>
      <c r="U36" s="5">
        <f t="shared" si="4"/>
        <v>-46048</v>
      </c>
      <c r="V36" s="84">
        <v>0</v>
      </c>
      <c r="W36" s="85">
        <v>1</v>
      </c>
      <c r="X36" s="86">
        <f t="shared" si="5"/>
        <v>0</v>
      </c>
      <c r="Y36" s="85">
        <f>IF(OR(F36&lt;20000,YEARFRAC(Q36,O36+1,1)&lt;0.25,E36=1),0,VLOOKUP(E36,減価償却!$B$4:$R$15,MATCH('シート②-3'!X36,減価償却!$T$3:$T$18,-1)+1,1))</f>
        <v>0</v>
      </c>
      <c r="Z36" s="87">
        <f t="shared" si="6"/>
        <v>0</v>
      </c>
      <c r="AA36" s="100">
        <f t="shared" si="7"/>
        <v>0</v>
      </c>
      <c r="AB36" s="101">
        <f t="shared" si="8"/>
        <v>0</v>
      </c>
    </row>
    <row r="37" spans="1:28" ht="18" customHeight="1">
      <c r="A37" s="39">
        <v>28</v>
      </c>
      <c r="B37" s="38"/>
      <c r="C37" s="26"/>
      <c r="D37" s="38"/>
      <c r="E37" s="37"/>
      <c r="F37" s="26"/>
      <c r="G37" s="26"/>
      <c r="H37" s="83">
        <f t="shared" si="0"/>
        <v>0</v>
      </c>
      <c r="I37" s="16"/>
      <c r="J37" s="83">
        <f t="shared" si="1"/>
        <v>0</v>
      </c>
      <c r="K37" s="17"/>
      <c r="L37" s="37"/>
      <c r="M37" s="15"/>
      <c r="N37" s="15"/>
      <c r="O37" s="15"/>
      <c r="P37" s="15"/>
      <c r="Q37" s="15"/>
      <c r="R37" s="5" t="e">
        <f t="shared" si="2"/>
        <v>#NUM!</v>
      </c>
      <c r="S37" s="10">
        <v>46081</v>
      </c>
      <c r="T37" s="9">
        <f t="shared" si="3"/>
        <v>31</v>
      </c>
      <c r="U37" s="5">
        <f t="shared" si="4"/>
        <v>-46049</v>
      </c>
      <c r="V37" s="84">
        <v>0</v>
      </c>
      <c r="W37" s="85">
        <v>1</v>
      </c>
      <c r="X37" s="86">
        <f t="shared" si="5"/>
        <v>0</v>
      </c>
      <c r="Y37" s="85">
        <f>IF(OR(F37&lt;20000,YEARFRAC(Q37,O37+1,1)&lt;0.25,E37=1),0,VLOOKUP(E37,減価償却!$B$4:$R$15,MATCH('シート②-3'!X37,減価償却!$T$3:$T$18,-1)+1,1))</f>
        <v>0</v>
      </c>
      <c r="Z37" s="87">
        <f t="shared" si="6"/>
        <v>0</v>
      </c>
      <c r="AA37" s="100">
        <f t="shared" si="7"/>
        <v>0</v>
      </c>
      <c r="AB37" s="101">
        <f t="shared" si="8"/>
        <v>0</v>
      </c>
    </row>
    <row r="38" spans="1:28" ht="18" customHeight="1">
      <c r="A38" s="39">
        <v>29</v>
      </c>
      <c r="B38" s="38"/>
      <c r="C38" s="26"/>
      <c r="D38" s="38"/>
      <c r="E38" s="37"/>
      <c r="F38" s="26"/>
      <c r="G38" s="26"/>
      <c r="H38" s="83">
        <f t="shared" si="0"/>
        <v>0</v>
      </c>
      <c r="I38" s="16"/>
      <c r="J38" s="83">
        <f t="shared" si="1"/>
        <v>0</v>
      </c>
      <c r="K38" s="17"/>
      <c r="L38" s="37"/>
      <c r="M38" s="15"/>
      <c r="N38" s="15"/>
      <c r="O38" s="15"/>
      <c r="P38" s="15"/>
      <c r="Q38" s="15"/>
      <c r="R38" s="5" t="e">
        <f t="shared" si="2"/>
        <v>#NUM!</v>
      </c>
      <c r="S38" s="10">
        <v>46082</v>
      </c>
      <c r="T38" s="9">
        <f t="shared" si="3"/>
        <v>31</v>
      </c>
      <c r="U38" s="5">
        <f t="shared" si="4"/>
        <v>-46050</v>
      </c>
      <c r="V38" s="84">
        <v>0</v>
      </c>
      <c r="W38" s="85">
        <v>1</v>
      </c>
      <c r="X38" s="86">
        <f t="shared" si="5"/>
        <v>0</v>
      </c>
      <c r="Y38" s="85">
        <f>IF(OR(F38&lt;20000,YEARFRAC(Q38,O38+1,1)&lt;0.25,E38=1),0,VLOOKUP(E38,減価償却!$B$4:$R$15,MATCH('シート②-3'!X38,減価償却!$T$3:$T$18,-1)+1,1))</f>
        <v>0</v>
      </c>
      <c r="Z38" s="87">
        <f t="shared" si="6"/>
        <v>0</v>
      </c>
      <c r="AA38" s="100">
        <f t="shared" si="7"/>
        <v>0</v>
      </c>
      <c r="AB38" s="101">
        <f t="shared" si="8"/>
        <v>0</v>
      </c>
    </row>
    <row r="39" spans="1:28" ht="18" customHeight="1">
      <c r="A39" s="39">
        <v>30</v>
      </c>
      <c r="B39" s="38"/>
      <c r="C39" s="26"/>
      <c r="D39" s="38"/>
      <c r="E39" s="37"/>
      <c r="F39" s="26"/>
      <c r="G39" s="26"/>
      <c r="H39" s="83">
        <f t="shared" si="0"/>
        <v>0</v>
      </c>
      <c r="I39" s="16"/>
      <c r="J39" s="83">
        <f t="shared" si="1"/>
        <v>0</v>
      </c>
      <c r="K39" s="17"/>
      <c r="L39" s="37"/>
      <c r="M39" s="15"/>
      <c r="N39" s="15"/>
      <c r="O39" s="15"/>
      <c r="P39" s="15"/>
      <c r="Q39" s="15"/>
      <c r="R39" s="5" t="e">
        <f t="shared" si="2"/>
        <v>#NUM!</v>
      </c>
      <c r="S39" s="10">
        <v>46083</v>
      </c>
      <c r="T39" s="9">
        <f t="shared" si="3"/>
        <v>31</v>
      </c>
      <c r="U39" s="5">
        <f t="shared" si="4"/>
        <v>-46051</v>
      </c>
      <c r="V39" s="84">
        <v>0</v>
      </c>
      <c r="W39" s="85">
        <v>1</v>
      </c>
      <c r="X39" s="86">
        <f t="shared" si="5"/>
        <v>0</v>
      </c>
      <c r="Y39" s="85">
        <f>IF(OR(F39&lt;20000,YEARFRAC(Q39,O39+1,1)&lt;0.25,E39=1),0,VLOOKUP(E39,減価償却!$B$4:$R$15,MATCH('シート②-3'!X39,減価償却!$T$3:$T$18,-1)+1,1))</f>
        <v>0</v>
      </c>
      <c r="Z39" s="87">
        <f t="shared" si="6"/>
        <v>0</v>
      </c>
      <c r="AA39" s="100">
        <f t="shared" si="7"/>
        <v>0</v>
      </c>
      <c r="AB39" s="101">
        <f t="shared" si="8"/>
        <v>0</v>
      </c>
    </row>
    <row r="40" spans="1:28" ht="18" customHeight="1">
      <c r="A40" s="39">
        <v>31</v>
      </c>
      <c r="B40" s="38"/>
      <c r="C40" s="26"/>
      <c r="D40" s="38"/>
      <c r="E40" s="37"/>
      <c r="F40" s="26"/>
      <c r="G40" s="26"/>
      <c r="H40" s="83">
        <f t="shared" si="0"/>
        <v>0</v>
      </c>
      <c r="I40" s="16"/>
      <c r="J40" s="83">
        <f t="shared" si="1"/>
        <v>0</v>
      </c>
      <c r="K40" s="17"/>
      <c r="L40" s="37"/>
      <c r="M40" s="15"/>
      <c r="N40" s="15"/>
      <c r="O40" s="15"/>
      <c r="P40" s="15"/>
      <c r="Q40" s="15"/>
      <c r="R40" s="5" t="e">
        <f t="shared" si="2"/>
        <v>#NUM!</v>
      </c>
      <c r="S40" s="10">
        <v>46084</v>
      </c>
      <c r="T40" s="9">
        <f t="shared" si="3"/>
        <v>31</v>
      </c>
      <c r="U40" s="5">
        <f t="shared" si="4"/>
        <v>-46052</v>
      </c>
      <c r="V40" s="84">
        <v>0</v>
      </c>
      <c r="W40" s="85">
        <v>1</v>
      </c>
      <c r="X40" s="86">
        <f t="shared" si="5"/>
        <v>0</v>
      </c>
      <c r="Y40" s="85">
        <f>IF(OR(F40&lt;20000,YEARFRAC(Q40,O40+1,1)&lt;0.25,E40=1),0,VLOOKUP(E40,減価償却!$B$4:$R$15,MATCH('シート②-3'!X40,減価償却!$T$3:$T$18,-1)+1,1))</f>
        <v>0</v>
      </c>
      <c r="Z40" s="87">
        <f t="shared" si="6"/>
        <v>0</v>
      </c>
      <c r="AA40" s="100">
        <f t="shared" si="7"/>
        <v>0</v>
      </c>
      <c r="AB40" s="101">
        <f t="shared" si="8"/>
        <v>0</v>
      </c>
    </row>
    <row r="41" spans="1:28" ht="18" customHeight="1">
      <c r="A41" s="39">
        <v>32</v>
      </c>
      <c r="B41" s="38"/>
      <c r="C41" s="26"/>
      <c r="D41" s="38"/>
      <c r="E41" s="37"/>
      <c r="F41" s="26"/>
      <c r="G41" s="26"/>
      <c r="H41" s="83">
        <f t="shared" si="0"/>
        <v>0</v>
      </c>
      <c r="I41" s="16"/>
      <c r="J41" s="83">
        <f t="shared" si="1"/>
        <v>0</v>
      </c>
      <c r="K41" s="17"/>
      <c r="L41" s="37"/>
      <c r="M41" s="15"/>
      <c r="N41" s="15"/>
      <c r="O41" s="15"/>
      <c r="P41" s="15"/>
      <c r="Q41" s="15"/>
      <c r="R41" s="5" t="e">
        <f t="shared" si="2"/>
        <v>#NUM!</v>
      </c>
      <c r="S41" s="10">
        <v>46085</v>
      </c>
      <c r="T41" s="9">
        <f t="shared" si="3"/>
        <v>31</v>
      </c>
      <c r="U41" s="5">
        <f t="shared" si="4"/>
        <v>-46053</v>
      </c>
      <c r="V41" s="84">
        <v>0</v>
      </c>
      <c r="W41" s="85">
        <v>1</v>
      </c>
      <c r="X41" s="86">
        <f t="shared" si="5"/>
        <v>0</v>
      </c>
      <c r="Y41" s="85">
        <f>IF(OR(F41&lt;20000,YEARFRAC(Q41,O41+1,1)&lt;0.25,E41=1),0,VLOOKUP(E41,減価償却!$B$4:$R$15,MATCH('シート②-3'!X41,減価償却!$T$3:$T$18,-1)+1,1))</f>
        <v>0</v>
      </c>
      <c r="Z41" s="87">
        <f t="shared" si="6"/>
        <v>0</v>
      </c>
      <c r="AA41" s="100">
        <f t="shared" si="7"/>
        <v>0</v>
      </c>
      <c r="AB41" s="101">
        <f t="shared" si="8"/>
        <v>0</v>
      </c>
    </row>
    <row r="42" spans="1:28" ht="18" customHeight="1">
      <c r="A42" s="39">
        <v>33</v>
      </c>
      <c r="B42" s="38"/>
      <c r="C42" s="26"/>
      <c r="D42" s="38"/>
      <c r="E42" s="37"/>
      <c r="F42" s="26"/>
      <c r="G42" s="26"/>
      <c r="H42" s="83">
        <f t="shared" si="0"/>
        <v>0</v>
      </c>
      <c r="I42" s="16"/>
      <c r="J42" s="83">
        <f t="shared" si="1"/>
        <v>0</v>
      </c>
      <c r="K42" s="17"/>
      <c r="L42" s="37"/>
      <c r="M42" s="15"/>
      <c r="N42" s="15"/>
      <c r="O42" s="15"/>
      <c r="P42" s="15"/>
      <c r="Q42" s="15"/>
      <c r="R42" s="5" t="e">
        <f t="shared" si="2"/>
        <v>#NUM!</v>
      </c>
      <c r="S42" s="10">
        <v>46086</v>
      </c>
      <c r="T42" s="9">
        <f t="shared" si="3"/>
        <v>31</v>
      </c>
      <c r="U42" s="5">
        <f t="shared" si="4"/>
        <v>-46054</v>
      </c>
      <c r="V42" s="84">
        <v>0</v>
      </c>
      <c r="W42" s="85">
        <v>1</v>
      </c>
      <c r="X42" s="86">
        <f t="shared" si="5"/>
        <v>0</v>
      </c>
      <c r="Y42" s="85">
        <f>IF(OR(F42&lt;20000,YEARFRAC(Q42,O42+1,1)&lt;0.25,E42=1),0,VLOOKUP(E42,減価償却!$B$4:$R$15,MATCH('シート②-3'!X42,減価償却!$T$3:$T$18,-1)+1,1))</f>
        <v>0</v>
      </c>
      <c r="Z42" s="87">
        <f t="shared" si="6"/>
        <v>0</v>
      </c>
      <c r="AA42" s="100">
        <f t="shared" si="7"/>
        <v>0</v>
      </c>
      <c r="AB42" s="101">
        <f t="shared" si="8"/>
        <v>0</v>
      </c>
    </row>
    <row r="43" spans="1:28" ht="18" customHeight="1">
      <c r="A43" s="39">
        <v>34</v>
      </c>
      <c r="B43" s="38"/>
      <c r="C43" s="26"/>
      <c r="D43" s="38"/>
      <c r="E43" s="37"/>
      <c r="F43" s="26"/>
      <c r="G43" s="26"/>
      <c r="H43" s="83">
        <f t="shared" si="0"/>
        <v>0</v>
      </c>
      <c r="I43" s="16"/>
      <c r="J43" s="83">
        <f t="shared" si="1"/>
        <v>0</v>
      </c>
      <c r="K43" s="17"/>
      <c r="L43" s="37"/>
      <c r="M43" s="15"/>
      <c r="N43" s="15"/>
      <c r="O43" s="15"/>
      <c r="P43" s="15"/>
      <c r="Q43" s="15"/>
      <c r="R43" s="5" t="e">
        <f t="shared" si="2"/>
        <v>#NUM!</v>
      </c>
      <c r="S43" s="10">
        <v>46087</v>
      </c>
      <c r="T43" s="9">
        <f t="shared" si="3"/>
        <v>31</v>
      </c>
      <c r="U43" s="5">
        <f t="shared" si="4"/>
        <v>-46055</v>
      </c>
      <c r="V43" s="84">
        <v>0</v>
      </c>
      <c r="W43" s="85">
        <v>1</v>
      </c>
      <c r="X43" s="86">
        <f t="shared" si="5"/>
        <v>0</v>
      </c>
      <c r="Y43" s="85">
        <f>IF(OR(F43&lt;20000,YEARFRAC(Q43,O43+1,1)&lt;0.25,E43=1),0,VLOOKUP(E43,減価償却!$B$4:$R$15,MATCH('シート②-3'!X43,減価償却!$T$3:$T$18,-1)+1,1))</f>
        <v>0</v>
      </c>
      <c r="Z43" s="87">
        <f t="shared" si="6"/>
        <v>0</v>
      </c>
      <c r="AA43" s="100">
        <f t="shared" si="7"/>
        <v>0</v>
      </c>
      <c r="AB43" s="101">
        <f t="shared" si="8"/>
        <v>0</v>
      </c>
    </row>
    <row r="44" spans="1:28" ht="18" customHeight="1">
      <c r="A44" s="39"/>
      <c r="B44" s="2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25" t="s">
        <v>0</v>
      </c>
      <c r="R44" s="4"/>
      <c r="S44" s="4"/>
      <c r="T44" s="4"/>
      <c r="U44" s="4"/>
      <c r="V44" s="4"/>
      <c r="W44" s="4"/>
      <c r="X44" s="4"/>
      <c r="Y44" s="24"/>
      <c r="Z44" s="87">
        <f>SUM(Z10:Z43)</f>
        <v>0</v>
      </c>
      <c r="AA44" s="100">
        <f>SUM(AA10:AA43)</f>
        <v>0</v>
      </c>
      <c r="AB44" s="101">
        <f>SUM(AB10:AB43)</f>
        <v>0</v>
      </c>
    </row>
    <row r="45" spans="1:28" ht="18" customHeight="1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18"/>
      <c r="AA45" s="18"/>
      <c r="AB45" s="18"/>
    </row>
  </sheetData>
  <sheetProtection algorithmName="SHA-512" hashValue="l1ZPjXDpCBwN25dGoxX6Xk0t7QekpVkgeCP15zlG8+YLXlbhQfo1MFdlVXEteys92++pZ2j4oI24tqXGga7TxA==" saltValue="FMi/oaV/kIqtaOrQE6bdZQ==" spinCount="100000" sheet="1" objects="1" scenarios="1"/>
  <mergeCells count="26">
    <mergeCell ref="R5:U5"/>
    <mergeCell ref="Z8:Z9"/>
    <mergeCell ref="AA8:AA9"/>
    <mergeCell ref="AB8:AB9"/>
    <mergeCell ref="M8:M9"/>
    <mergeCell ref="N8:O8"/>
    <mergeCell ref="P8:Q8"/>
    <mergeCell ref="S8:T8"/>
    <mergeCell ref="V8:W8"/>
    <mergeCell ref="X8:Y8"/>
    <mergeCell ref="K8:L8"/>
    <mergeCell ref="B3:C3"/>
    <mergeCell ref="D3:F3"/>
    <mergeCell ref="B4:C5"/>
    <mergeCell ref="D4:E4"/>
    <mergeCell ref="D5:E5"/>
    <mergeCell ref="F8:F9"/>
    <mergeCell ref="G8:G9"/>
    <mergeCell ref="H8:H9"/>
    <mergeCell ref="I8:I9"/>
    <mergeCell ref="J8:J9"/>
    <mergeCell ref="A8:A9"/>
    <mergeCell ref="B8:B9"/>
    <mergeCell ref="C8:C9"/>
    <mergeCell ref="D8:D9"/>
    <mergeCell ref="E8:E9"/>
  </mergeCells>
  <phoneticPr fontId="4"/>
  <conditionalFormatting sqref="B10:G43">
    <cfRule type="expression" dxfId="8" priority="1">
      <formula>B10&lt;&gt;""</formula>
    </cfRule>
  </conditionalFormatting>
  <conditionalFormatting sqref="D4:D5">
    <cfRule type="expression" dxfId="7" priority="10">
      <formula>D4&lt;&gt;""</formula>
    </cfRule>
  </conditionalFormatting>
  <conditionalFormatting sqref="F5">
    <cfRule type="expression" dxfId="6" priority="9">
      <formula>F5&lt;&gt;""</formula>
    </cfRule>
  </conditionalFormatting>
  <conditionalFormatting sqref="I10:I43">
    <cfRule type="expression" dxfId="5" priority="11">
      <formula>I10&lt;&gt;""</formula>
    </cfRule>
  </conditionalFormatting>
  <conditionalFormatting sqref="K10:Q43">
    <cfRule type="expression" dxfId="4" priority="6">
      <formula>K10&lt;&gt;""</formula>
    </cfRule>
  </conditionalFormatting>
  <conditionalFormatting sqref="M10:Q43">
    <cfRule type="expression" dxfId="3" priority="7">
      <formula>AND(M10&lt;&gt;"",M10-#REF!&lt;0)</formula>
    </cfRule>
  </conditionalFormatting>
  <conditionalFormatting sqref="N10:O43">
    <cfRule type="expression" dxfId="2" priority="5">
      <formula>AND($O10&lt;&gt;"",$N10&lt;&gt;"",$O10-$N10&lt;0)</formula>
    </cfRule>
  </conditionalFormatting>
  <conditionalFormatting sqref="P10:Q13">
    <cfRule type="expression" dxfId="1" priority="3">
      <formula>AND($O10&lt;&gt;"",$N10&lt;&gt;"",$O10-$N10&lt;0)</formula>
    </cfRule>
  </conditionalFormatting>
  <conditionalFormatting sqref="P10:Q43">
    <cfRule type="expression" dxfId="0" priority="4">
      <formula>AND($Q10&lt;&gt;"",$P10&lt;&gt;"",$Q10-$P10&lt;0)</formula>
    </cfRule>
  </conditionalFormatting>
  <dataValidations count="3">
    <dataValidation type="date" operator="greaterThanOrEqual" allowBlank="1" showInputMessage="1" showErrorMessage="1" error="日付を入力して下さい。_x000a_&quot;2023/1/1&quot;の様にご入力下さい。_x000a_" sqref="M10:R43" xr:uid="{37D90008-4CE2-4FFA-9300-159CF71A4889}">
      <formula1>1</formula1>
    </dataValidation>
    <dataValidation type="list" allowBlank="1" showInputMessage="1" showErrorMessage="1" sqref="D10:D43" xr:uid="{40E4B126-0D9F-4754-915A-FDAEA6B83F76}">
      <formula1>"購入,サブスク"</formula1>
    </dataValidation>
    <dataValidation type="list" allowBlank="1" showInputMessage="1" showErrorMessage="1" sqref="B10:B43" xr:uid="{648D4182-1CD6-45E8-80CC-78EAF8449A52}">
      <formula1>"実績,報告済"</formula1>
    </dataValidation>
  </dataValidations>
  <pageMargins left="0.51181102362204722" right="0.31496062992125984" top="0.55118110236220474" bottom="0.55118110236220474" header="0.31496062992125984" footer="0.31496062992125984"/>
  <pageSetup paperSize="8" scale="58" orientation="landscape" r:id="rId1"/>
  <headerFooter>
    <oddHeader>&amp;C&amp;F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678A58-0AD4-4AEF-9958-89D8BBB76969}">
          <x14:formula1>
            <xm:f>減価償却!$B$3:$B$14</xm:f>
          </x14:formula1>
          <xm:sqref>E10:E43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0A3D2-76C4-428B-B11D-7D8D1B76B0F9}">
  <sheetPr>
    <tabColor theme="0"/>
  </sheetPr>
  <dimension ref="A1:T18"/>
  <sheetViews>
    <sheetView zoomScale="75" zoomScaleNormal="75" workbookViewId="0">
      <selection activeCell="U2" sqref="U2"/>
    </sheetView>
  </sheetViews>
  <sheetFormatPr defaultRowHeight="18.75"/>
  <cols>
    <col min="1" max="1" width="9.25" bestFit="1" customWidth="1"/>
    <col min="2" max="2" width="8.125" customWidth="1"/>
    <col min="3" max="18" width="11.375" customWidth="1"/>
  </cols>
  <sheetData>
    <row r="1" spans="1:20">
      <c r="B1" t="s">
        <v>60</v>
      </c>
    </row>
    <row r="2" spans="1:20">
      <c r="C2" t="s">
        <v>91</v>
      </c>
      <c r="T2" t="s">
        <v>95</v>
      </c>
    </row>
    <row r="3" spans="1:20">
      <c r="B3" s="68"/>
      <c r="C3" s="68">
        <v>7</v>
      </c>
      <c r="D3" s="68">
        <v>6</v>
      </c>
      <c r="E3" s="68">
        <v>5</v>
      </c>
      <c r="F3" s="68">
        <v>4</v>
      </c>
      <c r="G3" s="68">
        <v>3</v>
      </c>
      <c r="H3" s="68">
        <v>2.75</v>
      </c>
      <c r="I3" s="68">
        <v>2.5</v>
      </c>
      <c r="J3" s="68">
        <v>2.25</v>
      </c>
      <c r="K3" s="68">
        <v>2</v>
      </c>
      <c r="L3" s="68">
        <v>1.75</v>
      </c>
      <c r="M3" s="68">
        <v>1.5</v>
      </c>
      <c r="N3" s="68">
        <v>1.25</v>
      </c>
      <c r="O3" s="68">
        <v>1</v>
      </c>
      <c r="P3" s="68">
        <v>0.75</v>
      </c>
      <c r="Q3" s="68">
        <v>0.5</v>
      </c>
      <c r="R3" s="68">
        <v>0.25</v>
      </c>
      <c r="T3" s="68">
        <v>7</v>
      </c>
    </row>
    <row r="4" spans="1:20">
      <c r="A4" t="s">
        <v>89</v>
      </c>
      <c r="B4" s="68">
        <v>1</v>
      </c>
      <c r="C4" s="69">
        <v>0</v>
      </c>
      <c r="D4" s="69">
        <v>0</v>
      </c>
      <c r="E4" s="69">
        <v>0</v>
      </c>
      <c r="F4" s="69">
        <v>0</v>
      </c>
      <c r="G4" s="69">
        <v>0</v>
      </c>
      <c r="H4" s="69">
        <v>0</v>
      </c>
      <c r="I4" s="69">
        <v>0</v>
      </c>
      <c r="J4" s="69">
        <v>0</v>
      </c>
      <c r="K4" s="69">
        <v>0</v>
      </c>
      <c r="L4" s="69">
        <v>0</v>
      </c>
      <c r="M4" s="69">
        <v>0</v>
      </c>
      <c r="N4" s="69">
        <v>0</v>
      </c>
      <c r="O4" s="69">
        <v>0.1</v>
      </c>
      <c r="P4" s="69">
        <v>0.25</v>
      </c>
      <c r="Q4" s="69">
        <v>0.5</v>
      </c>
      <c r="R4" s="69">
        <v>0.75</v>
      </c>
      <c r="T4" s="68">
        <v>6</v>
      </c>
    </row>
    <row r="5" spans="1:20">
      <c r="A5" s="102" t="s">
        <v>90</v>
      </c>
      <c r="B5" s="68">
        <v>1.25</v>
      </c>
      <c r="C5" s="69">
        <v>0</v>
      </c>
      <c r="D5" s="69">
        <v>0</v>
      </c>
      <c r="E5" s="69">
        <v>0</v>
      </c>
      <c r="F5" s="69">
        <v>0</v>
      </c>
      <c r="G5" s="69">
        <v>0</v>
      </c>
      <c r="H5" s="69">
        <v>0</v>
      </c>
      <c r="I5" s="69">
        <v>0</v>
      </c>
      <c r="J5" s="69">
        <v>0</v>
      </c>
      <c r="K5" s="69">
        <v>0</v>
      </c>
      <c r="L5" s="69">
        <v>0</v>
      </c>
      <c r="M5" s="69">
        <v>0</v>
      </c>
      <c r="N5" s="69">
        <v>0.1</v>
      </c>
      <c r="O5" s="69">
        <v>0.2</v>
      </c>
      <c r="P5" s="69">
        <v>0.4</v>
      </c>
      <c r="Q5" s="69">
        <v>0.6</v>
      </c>
      <c r="R5" s="69">
        <v>0.8</v>
      </c>
      <c r="T5" s="68">
        <v>5</v>
      </c>
    </row>
    <row r="6" spans="1:20">
      <c r="B6" s="68">
        <v>1.5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0.1</v>
      </c>
      <c r="N6" s="69">
        <v>0.16700000000000001</v>
      </c>
      <c r="O6" s="69">
        <v>0.33300000000000002</v>
      </c>
      <c r="P6" s="69">
        <v>0.5</v>
      </c>
      <c r="Q6" s="69">
        <v>0.66700000000000004</v>
      </c>
      <c r="R6" s="69">
        <v>0.83299999999999996</v>
      </c>
      <c r="T6" s="68">
        <v>4</v>
      </c>
    </row>
    <row r="7" spans="1:20">
      <c r="B7" s="68">
        <v>1.75</v>
      </c>
      <c r="C7" s="69">
        <v>0</v>
      </c>
      <c r="D7" s="69">
        <v>0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0</v>
      </c>
      <c r="L7" s="69">
        <v>0.1</v>
      </c>
      <c r="M7" s="69">
        <v>0.14299999999999999</v>
      </c>
      <c r="N7" s="69">
        <v>0.28599999999999998</v>
      </c>
      <c r="O7" s="69">
        <v>0.42899999999999999</v>
      </c>
      <c r="P7" s="69">
        <v>0.57099999999999995</v>
      </c>
      <c r="Q7" s="69">
        <v>0.71399999999999997</v>
      </c>
      <c r="R7" s="69">
        <v>0.85699999999999998</v>
      </c>
      <c r="T7" s="68">
        <v>3</v>
      </c>
    </row>
    <row r="8" spans="1:20">
      <c r="B8" s="68">
        <v>2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0.1</v>
      </c>
      <c r="L8" s="69">
        <v>0.125</v>
      </c>
      <c r="M8" s="69">
        <v>0.25</v>
      </c>
      <c r="N8" s="69">
        <v>0.375</v>
      </c>
      <c r="O8" s="69">
        <v>0.5</v>
      </c>
      <c r="P8" s="69">
        <v>0.625</v>
      </c>
      <c r="Q8" s="69">
        <v>0.75</v>
      </c>
      <c r="R8" s="69">
        <v>0.875</v>
      </c>
      <c r="T8" s="68">
        <v>2.75</v>
      </c>
    </row>
    <row r="9" spans="1:20">
      <c r="B9" s="68">
        <v>2.25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0.1</v>
      </c>
      <c r="K9" s="69">
        <v>0.111</v>
      </c>
      <c r="L9" s="69">
        <v>0.222</v>
      </c>
      <c r="M9" s="69">
        <v>0.33300000000000002</v>
      </c>
      <c r="N9" s="69">
        <v>0.44400000000000001</v>
      </c>
      <c r="O9" s="69">
        <v>0.55600000000000005</v>
      </c>
      <c r="P9" s="69">
        <v>0.66700000000000004</v>
      </c>
      <c r="Q9" s="69">
        <v>0.77800000000000002</v>
      </c>
      <c r="R9" s="69">
        <v>0.88900000000000001</v>
      </c>
      <c r="T9" s="68">
        <v>2.5</v>
      </c>
    </row>
    <row r="10" spans="1:20">
      <c r="B10" s="68">
        <v>2.5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0.1</v>
      </c>
      <c r="J10" s="69">
        <v>0.1</v>
      </c>
      <c r="K10" s="69">
        <v>0.2</v>
      </c>
      <c r="L10" s="69">
        <v>0.3</v>
      </c>
      <c r="M10" s="69">
        <v>0.4</v>
      </c>
      <c r="N10" s="69">
        <v>0.5</v>
      </c>
      <c r="O10" s="69">
        <v>0.6</v>
      </c>
      <c r="P10" s="69">
        <v>0.7</v>
      </c>
      <c r="Q10" s="69">
        <v>0.8</v>
      </c>
      <c r="R10" s="69">
        <v>0.9</v>
      </c>
      <c r="T10" s="68">
        <v>2.25</v>
      </c>
    </row>
    <row r="11" spans="1:20">
      <c r="B11" s="68">
        <v>2.75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0.1</v>
      </c>
      <c r="I11" s="69">
        <v>0.1</v>
      </c>
      <c r="J11" s="69">
        <v>0.182</v>
      </c>
      <c r="K11" s="69">
        <v>0.27300000000000002</v>
      </c>
      <c r="L11" s="69">
        <v>0.36399999999999999</v>
      </c>
      <c r="M11" s="69">
        <v>0.45500000000000002</v>
      </c>
      <c r="N11" s="69">
        <v>0.54500000000000004</v>
      </c>
      <c r="O11" s="69">
        <v>0.63600000000000001</v>
      </c>
      <c r="P11" s="69">
        <v>0.72699999999999998</v>
      </c>
      <c r="Q11" s="69">
        <v>0.81799999999999995</v>
      </c>
      <c r="R11" s="69">
        <v>0.90900000000000003</v>
      </c>
      <c r="T11" s="68">
        <v>2</v>
      </c>
    </row>
    <row r="12" spans="1:20">
      <c r="B12" s="68">
        <v>3</v>
      </c>
      <c r="C12" s="69">
        <v>0</v>
      </c>
      <c r="D12" s="69">
        <v>0</v>
      </c>
      <c r="E12" s="69">
        <v>0</v>
      </c>
      <c r="F12" s="69">
        <v>0</v>
      </c>
      <c r="G12" s="69">
        <v>0.1</v>
      </c>
      <c r="H12" s="69">
        <v>0.1</v>
      </c>
      <c r="I12" s="69">
        <v>0.16700000000000001</v>
      </c>
      <c r="J12" s="69">
        <v>0.25</v>
      </c>
      <c r="K12" s="69">
        <v>0.33300000000000002</v>
      </c>
      <c r="L12" s="69">
        <v>0.41699999999999998</v>
      </c>
      <c r="M12" s="69">
        <v>0.5</v>
      </c>
      <c r="N12" s="69">
        <v>0.58299999999999996</v>
      </c>
      <c r="O12" s="69">
        <v>0.66700000000000004</v>
      </c>
      <c r="P12" s="69">
        <v>0.75</v>
      </c>
      <c r="Q12" s="69">
        <v>0.83299999999999996</v>
      </c>
      <c r="R12" s="69">
        <v>0.91700000000000004</v>
      </c>
      <c r="T12" s="68">
        <v>1.75</v>
      </c>
    </row>
    <row r="13" spans="1:20">
      <c r="B13" s="68">
        <v>4</v>
      </c>
      <c r="C13" s="69">
        <v>0</v>
      </c>
      <c r="D13" s="69">
        <v>0</v>
      </c>
      <c r="E13" s="69">
        <v>0</v>
      </c>
      <c r="F13" s="69">
        <v>0.1</v>
      </c>
      <c r="G13" s="69">
        <v>0.25</v>
      </c>
      <c r="H13" s="69">
        <v>0.313</v>
      </c>
      <c r="I13" s="69">
        <v>0.375</v>
      </c>
      <c r="J13" s="69">
        <v>0.438</v>
      </c>
      <c r="K13" s="69">
        <v>0.5</v>
      </c>
      <c r="L13" s="69">
        <v>0.56299999999999994</v>
      </c>
      <c r="M13" s="69">
        <v>0.625</v>
      </c>
      <c r="N13" s="69">
        <v>0.68799999999999994</v>
      </c>
      <c r="O13" s="69">
        <v>0.75</v>
      </c>
      <c r="P13" s="69">
        <v>0.81299999999999994</v>
      </c>
      <c r="Q13" s="69">
        <v>0.875</v>
      </c>
      <c r="R13" s="69">
        <v>0.93799999999999994</v>
      </c>
      <c r="T13" s="68">
        <v>1.5</v>
      </c>
    </row>
    <row r="14" spans="1:20">
      <c r="B14" s="68">
        <v>5</v>
      </c>
      <c r="C14" s="69">
        <v>0</v>
      </c>
      <c r="D14" s="69">
        <v>0</v>
      </c>
      <c r="E14" s="69">
        <v>0.1</v>
      </c>
      <c r="F14" s="69">
        <v>0.2</v>
      </c>
      <c r="G14" s="69">
        <v>0.4</v>
      </c>
      <c r="H14" s="69">
        <v>0.45</v>
      </c>
      <c r="I14" s="69">
        <v>0.5</v>
      </c>
      <c r="J14" s="69">
        <v>0.55000000000000004</v>
      </c>
      <c r="K14" s="69">
        <v>0.6</v>
      </c>
      <c r="L14" s="69">
        <v>0.65</v>
      </c>
      <c r="M14" s="69">
        <v>0.7</v>
      </c>
      <c r="N14" s="69">
        <v>0.75</v>
      </c>
      <c r="O14" s="69">
        <v>0.8</v>
      </c>
      <c r="P14" s="69">
        <v>0.85</v>
      </c>
      <c r="Q14" s="69">
        <v>0.9</v>
      </c>
      <c r="R14" s="69">
        <v>0.95</v>
      </c>
      <c r="T14" s="68">
        <v>1.25</v>
      </c>
    </row>
    <row r="15" spans="1:20">
      <c r="B15" s="68">
        <v>6</v>
      </c>
      <c r="C15" s="69">
        <v>0</v>
      </c>
      <c r="D15" s="69">
        <v>0.1</v>
      </c>
      <c r="E15" s="69">
        <v>0.16700000000000001</v>
      </c>
      <c r="F15" s="69">
        <v>0.33300000000000002</v>
      </c>
      <c r="G15" s="69">
        <v>0.5</v>
      </c>
      <c r="H15" s="69">
        <v>0.54200000000000004</v>
      </c>
      <c r="I15" s="69">
        <v>0.58299999999999996</v>
      </c>
      <c r="J15" s="69">
        <v>0.625</v>
      </c>
      <c r="K15" s="69">
        <v>0.66700000000000004</v>
      </c>
      <c r="L15" s="69">
        <v>0.70799999999999996</v>
      </c>
      <c r="M15" s="69">
        <v>0.75</v>
      </c>
      <c r="N15" s="69">
        <v>0.79200000000000004</v>
      </c>
      <c r="O15" s="69">
        <v>0.83299999999999996</v>
      </c>
      <c r="P15" s="69">
        <v>0.875</v>
      </c>
      <c r="Q15" s="69">
        <v>0.91700000000000004</v>
      </c>
      <c r="R15" s="69">
        <v>0.95799999999999996</v>
      </c>
      <c r="T15" s="68">
        <v>1</v>
      </c>
    </row>
    <row r="16" spans="1:20">
      <c r="T16" s="68">
        <v>0.75</v>
      </c>
    </row>
    <row r="17" spans="20:20">
      <c r="T17" s="68">
        <v>0.5</v>
      </c>
    </row>
    <row r="18" spans="20:20">
      <c r="T18" s="68">
        <v>0.25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シート①(交付)</vt:lpstr>
      <vt:lpstr>シート①-2</vt:lpstr>
      <vt:lpstr>シート①-3</vt:lpstr>
      <vt:lpstr>シート②(実績)</vt:lpstr>
      <vt:lpstr>シート②-2</vt:lpstr>
      <vt:lpstr>シート②-3</vt:lpstr>
      <vt:lpstr>減価償却</vt:lpstr>
      <vt:lpstr>'シート①(交付)'!Print_Area</vt:lpstr>
      <vt:lpstr>'シート①-2'!Print_Area</vt:lpstr>
      <vt:lpstr>'シート①-3'!Print_Area</vt:lpstr>
      <vt:lpstr>'シート②(実績)'!Print_Area</vt:lpstr>
      <vt:lpstr>'シート②-2'!Print_Area</vt:lpstr>
      <vt:lpstr>'シート②-3'!Print_Area</vt:lpstr>
      <vt:lpstr>'シート①(交付)'!Print_Titles</vt:lpstr>
      <vt:lpstr>減価償却!取得価格に以下の表に定める率を乗じたもの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2023-09-05T01:54:17Z</dcterms:created>
  <dcterms:modified xsi:type="dcterms:W3CDTF">2025-03-27T07:08:30Z</dcterms:modified>
</cp:coreProperties>
</file>